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31_pm_beschaffung\10_team\60_Homepage\01_Planung und Formulare\Anschlussgesuche\EVU_Elektrisches_Anschlussgesuch\2023\Juli2023\"/>
    </mc:Choice>
  </mc:AlternateContent>
  <xr:revisionPtr revIDLastSave="0" documentId="13_ncr:1_{55F094F1-1A15-46F9-B34E-B63775E43BB2}" xr6:coauthVersionLast="47" xr6:coauthVersionMax="47" xr10:uidLastSave="{00000000-0000-0000-0000-000000000000}"/>
  <workbookProtection workbookAlgorithmName="SHA-512" workbookHashValue="Qj5tH0fnxE5csCzlKkE0khBmNciTice+qYUqdPgMYZdhM5XhFuqFtxruVpUcROlB0KhI+fBfNotn5RbdAzqCew==" workbookSaltValue="bLdu3+JwS/YEZBm7DsT4mg==" workbookSpinCount="100000" lockStructure="1"/>
  <bookViews>
    <workbookView xWindow="-28920" yWindow="-120" windowWidth="29040" windowHeight="15840" xr2:uid="{00000000-000D-0000-FFFF-FFFF00000000}"/>
  </bookViews>
  <sheets>
    <sheet name="Deutsch" sheetId="1" r:id="rId1"/>
    <sheet name="Französisch" sheetId="6" state="hidden" r:id="rId2"/>
    <sheet name="Italienisch" sheetId="8" state="hidden" r:id="rId3"/>
    <sheet name="Datenquelle" sheetId="4" state="hidden" r:id="rId4"/>
    <sheet name="Tabelle1" sheetId="9" state="hidden" r:id="rId5"/>
  </sheets>
  <definedNames>
    <definedName name="_xlnm._FilterDatabase" localSheetId="0" hidden="1">Deutsch!$B$92:$CR$130</definedName>
    <definedName name="_xlnm.Print_Area" localSheetId="3">Datenquelle!$A$1:$AL$208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93" i="4" l="1"/>
  <c r="AB192" i="4"/>
  <c r="AB191" i="4"/>
  <c r="AB190" i="4"/>
  <c r="AB188" i="4"/>
  <c r="AB187" i="4"/>
  <c r="AB186" i="4"/>
  <c r="AB185" i="4"/>
  <c r="AB184" i="4"/>
  <c r="AB183" i="4"/>
  <c r="AB182" i="4"/>
  <c r="AB181" i="4"/>
  <c r="AB180" i="4"/>
  <c r="AB176" i="4"/>
  <c r="AB175" i="4"/>
  <c r="AB174" i="4"/>
  <c r="AB173" i="4"/>
  <c r="AB172" i="4"/>
  <c r="AB170" i="4"/>
  <c r="AB169" i="4"/>
  <c r="AB168" i="4"/>
  <c r="AB167" i="4"/>
  <c r="AB165" i="4"/>
  <c r="AB164" i="4"/>
  <c r="AB163" i="4"/>
  <c r="AB162" i="4"/>
  <c r="AB161" i="4"/>
  <c r="AB160" i="4"/>
  <c r="AB159" i="4"/>
  <c r="AB158" i="4"/>
  <c r="AB157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L140" i="4" s="1"/>
  <c r="AB47" i="4"/>
  <c r="AB46" i="4"/>
  <c r="AB45" i="4"/>
  <c r="B216" i="8" l="1"/>
  <c r="X213" i="8"/>
  <c r="B210" i="8"/>
  <c r="B216" i="6"/>
  <c r="X213" i="6"/>
  <c r="B210" i="6"/>
  <c r="BQ197" i="8"/>
  <c r="AN197" i="8"/>
  <c r="BN194" i="8"/>
  <c r="AN194" i="8"/>
  <c r="BQ197" i="6"/>
  <c r="AN197" i="6"/>
  <c r="BN194" i="6"/>
  <c r="BN188" i="8"/>
  <c r="AN189" i="8"/>
  <c r="B189" i="8"/>
  <c r="AN186" i="8"/>
  <c r="U186" i="8"/>
  <c r="B186" i="8"/>
  <c r="BK188" i="6"/>
  <c r="AN189" i="6"/>
  <c r="B189" i="6"/>
  <c r="AN186" i="6"/>
  <c r="U186" i="6"/>
  <c r="B186" i="6"/>
  <c r="AF129" i="8"/>
  <c r="W129" i="8"/>
  <c r="AM125" i="8"/>
  <c r="AF129" i="6"/>
  <c r="W129" i="6"/>
  <c r="AC125" i="6"/>
  <c r="BP122" i="6"/>
  <c r="Z122" i="6"/>
  <c r="BP122" i="8"/>
  <c r="Z122" i="8"/>
  <c r="AT120" i="8"/>
  <c r="B120" i="8"/>
  <c r="AT120" i="6"/>
  <c r="B120" i="6"/>
  <c r="BL110" i="6"/>
  <c r="BL107" i="6"/>
  <c r="BL104" i="6"/>
  <c r="U110" i="6"/>
  <c r="U107" i="6"/>
  <c r="BL110" i="8"/>
  <c r="BL107" i="8"/>
  <c r="BL104" i="8"/>
  <c r="U110" i="8"/>
  <c r="U107" i="8"/>
  <c r="U104" i="8"/>
  <c r="CD98" i="6"/>
  <c r="AO99" i="6"/>
  <c r="CD98" i="8"/>
  <c r="AO99" i="8"/>
  <c r="BV96" i="8"/>
  <c r="BC96" i="8"/>
  <c r="AI65" i="8"/>
  <c r="B99" i="8"/>
  <c r="B99" i="6"/>
  <c r="BV96" i="6"/>
  <c r="AI65" i="6"/>
  <c r="BN67" i="8"/>
  <c r="BC96" i="6"/>
  <c r="Y104" i="6"/>
  <c r="BN67" i="6"/>
  <c r="BN69" i="1"/>
  <c r="AL112" i="4" l="1"/>
  <c r="K112" i="4"/>
  <c r="AL111" i="4"/>
  <c r="K111" i="4"/>
  <c r="AL110" i="4"/>
  <c r="K110" i="4"/>
  <c r="AL109" i="4"/>
  <c r="K109" i="4"/>
  <c r="AL108" i="4"/>
  <c r="K108" i="4"/>
  <c r="AL83" i="4" l="1"/>
  <c r="AL82" i="4"/>
  <c r="AL81" i="4"/>
  <c r="AL80" i="4"/>
  <c r="AL79" i="4"/>
  <c r="AL102" i="4" l="1"/>
  <c r="K103" i="4"/>
  <c r="K104" i="4"/>
  <c r="K105" i="4"/>
  <c r="K106" i="4"/>
  <c r="K102" i="4"/>
  <c r="AL106" i="4"/>
  <c r="AL105" i="4"/>
  <c r="AL104" i="4"/>
  <c r="AL103" i="4"/>
  <c r="AL74" i="4"/>
  <c r="AL75" i="4"/>
  <c r="AL76" i="4"/>
  <c r="AL77" i="4"/>
  <c r="AL73" i="4"/>
  <c r="AL9" i="4" l="1"/>
  <c r="AL8" i="4"/>
  <c r="AL18" i="4"/>
  <c r="AL19" i="4"/>
  <c r="AL13" i="4"/>
  <c r="AL12" i="4"/>
  <c r="AB64" i="4"/>
  <c r="AB65" i="4"/>
  <c r="AB69" i="4" l="1"/>
  <c r="AB67" i="4"/>
  <c r="AB16" i="4" l="1"/>
  <c r="AL16" i="4" s="1"/>
  <c r="AB127" i="4" l="1"/>
  <c r="AB126" i="4"/>
  <c r="AB125" i="4"/>
  <c r="AB124" i="4"/>
  <c r="W129" i="1" l="1"/>
  <c r="AB27" i="4" l="1"/>
  <c r="AB23" i="4"/>
  <c r="AB36" i="4"/>
  <c r="AB32" i="4"/>
  <c r="U104" i="1" l="1"/>
  <c r="BM122" i="1" l="1"/>
  <c r="BL107" i="1"/>
  <c r="B221" i="1"/>
  <c r="X218" i="1"/>
  <c r="B215" i="1"/>
  <c r="AN202" i="1"/>
  <c r="BQ202" i="1"/>
  <c r="BN199" i="1"/>
  <c r="BK193" i="1"/>
  <c r="AN194" i="1"/>
  <c r="B194" i="1"/>
  <c r="AN191" i="1"/>
  <c r="U191" i="1"/>
  <c r="B191" i="1"/>
  <c r="AF129" i="1"/>
  <c r="Z125" i="1"/>
  <c r="Z122" i="1"/>
  <c r="AT120" i="1"/>
  <c r="B120" i="1"/>
  <c r="BL110" i="1"/>
  <c r="BL104" i="1"/>
  <c r="U110" i="1"/>
  <c r="B99" i="1"/>
  <c r="AI67" i="1"/>
  <c r="CD98" i="1"/>
  <c r="BV96" i="1"/>
  <c r="BC96" i="1"/>
  <c r="AO99" i="1"/>
  <c r="U107" i="1"/>
  <c r="AB7" i="4"/>
  <c r="AL7" i="4" s="1"/>
  <c r="AB131" i="4" l="1"/>
  <c r="AB31" i="4"/>
  <c r="AB59" i="4"/>
  <c r="AB58" i="4"/>
  <c r="AB52" i="4"/>
  <c r="AB51" i="4"/>
  <c r="AB44" i="4"/>
  <c r="AB43" i="4"/>
  <c r="AB40" i="4"/>
  <c r="AB39" i="4"/>
  <c r="AB35" i="4" l="1"/>
  <c r="AB26" i="4"/>
  <c r="AB22" i="4"/>
  <c r="AB120" i="4" l="1"/>
  <c r="AB121" i="4"/>
  <c r="AB122" i="4"/>
  <c r="AB91" i="4"/>
  <c r="AB92" i="4"/>
  <c r="AB93" i="4"/>
  <c r="AB38" i="4"/>
  <c r="AB42" i="4"/>
  <c r="AN194" i="6" s="1"/>
  <c r="AB48" i="4"/>
  <c r="AB50" i="4"/>
  <c r="AB66" i="4"/>
  <c r="AB68" i="4"/>
  <c r="AB21" i="4"/>
  <c r="AB25" i="4"/>
  <c r="AB28" i="4"/>
  <c r="AB30" i="4"/>
  <c r="AB34" i="4"/>
  <c r="AB17" i="4"/>
  <c r="AL17" i="4" s="1"/>
  <c r="AB11" i="4"/>
  <c r="AL11" i="4" s="1"/>
  <c r="AB10" i="4"/>
  <c r="AL10" i="4" s="1"/>
  <c r="AN199" i="1" l="1"/>
</calcChain>
</file>

<file path=xl/sharedStrings.xml><?xml version="1.0" encoding="utf-8"?>
<sst xmlns="http://schemas.openxmlformats.org/spreadsheetml/2006/main" count="4161" uniqueCount="678">
  <si>
    <t>Elektrizitätsversorgungsunternehmen (EVU)</t>
  </si>
  <si>
    <r>
      <rPr>
        <b/>
        <sz val="10"/>
        <color indexed="8"/>
        <rFont val="Arial"/>
        <family val="2"/>
      </rPr>
      <t>Anmeldung für elektrische Wärme</t>
    </r>
    <r>
      <rPr>
        <sz val="10"/>
        <color indexed="8"/>
        <rFont val="Arial"/>
        <family val="2"/>
      </rPr>
      <t xml:space="preserve"> (Raumheizung und Wassererwärmung)</t>
    </r>
  </si>
  <si>
    <t>1. Allgemeine Angaben</t>
  </si>
  <si>
    <t>Name und Anschrift des Kunden (Betriebsinhaber)</t>
  </si>
  <si>
    <t>Standort der Anlage, evtl. Parzellen-Nr.</t>
  </si>
  <si>
    <t>Name und Anschrift des ausführenden Unternehmens</t>
  </si>
  <si>
    <t>Name und Anschrift des für die thermische Auslegung Verantwortlichen</t>
  </si>
  <si>
    <t>Telefon-Nr.</t>
  </si>
  <si>
    <t>Fax-Nr.</t>
  </si>
  <si>
    <t>Kantonale Bewilligung liegt vor</t>
  </si>
  <si>
    <t>Ausführende Unternehmung, Datum und Unterschrift</t>
  </si>
  <si>
    <t>2. Gebäude</t>
  </si>
  <si>
    <t>Neubau</t>
  </si>
  <si>
    <t>Altbau</t>
  </si>
  <si>
    <t>Industrie</t>
  </si>
  <si>
    <t>Gewerbe</t>
  </si>
  <si>
    <t>Landwirtschaft</t>
  </si>
  <si>
    <t>EFH</t>
  </si>
  <si>
    <t>Die thermische Eigenschaften entsprechen den heutigen gesetzlichen Normen und Anforderungen</t>
  </si>
  <si>
    <t>(Bund, Kanton, Gemeinde, SIA)</t>
  </si>
  <si>
    <t>ja</t>
  </si>
  <si>
    <t>System</t>
  </si>
  <si>
    <t>elektrisch</t>
  </si>
  <si>
    <t>Wärmepumpe</t>
  </si>
  <si>
    <t>Sonnenkollektoren</t>
  </si>
  <si>
    <t>Speicher</t>
  </si>
  <si>
    <t>WWAutomat</t>
  </si>
  <si>
    <t>Inhalt / Leistung</t>
  </si>
  <si>
    <t>4. Elektrische Widerstandsheizung</t>
  </si>
  <si>
    <t>Fabrikat / Typ</t>
  </si>
  <si>
    <t>__________________________________________________________ / ________________________________</t>
  </si>
  <si>
    <t>Heizungsart</t>
  </si>
  <si>
    <t>Direktheizung</t>
  </si>
  <si>
    <t>Einzelspeicher</t>
  </si>
  <si>
    <t>Zentralspeicher</t>
  </si>
  <si>
    <t>Fussbodenheizung</t>
  </si>
  <si>
    <t>aut. Aufladesteuerung</t>
  </si>
  <si>
    <t>Leistung/Freigabezeit</t>
  </si>
  <si>
    <t>______[kW]______[h]</t>
  </si>
  <si>
    <t>Speicher Nacht</t>
  </si>
  <si>
    <t>Direkte Ergänzungsheizung</t>
  </si>
  <si>
    <t>Speicher Tag</t>
  </si>
  <si>
    <t>5. Wärmepumpe</t>
  </si>
  <si>
    <t>Anwendung für</t>
  </si>
  <si>
    <t>Wassererwärmung</t>
  </si>
  <si>
    <t>Heizung (Kühlung)</t>
  </si>
  <si>
    <t>monovalent</t>
  </si>
  <si>
    <t>bivalent</t>
  </si>
  <si>
    <t>[kW]</t>
  </si>
  <si>
    <t>Elektrische Daten Kompressor(en)</t>
  </si>
  <si>
    <t>[A]</t>
  </si>
  <si>
    <r>
      <t>Aufnahmeleistung P</t>
    </r>
    <r>
      <rPr>
        <vertAlign val="subscript"/>
        <sz val="8"/>
        <color indexed="8"/>
        <rFont val="Arial"/>
        <family val="2"/>
      </rPr>
      <t>NT</t>
    </r>
  </si>
  <si>
    <t>Betriebsstrom</t>
  </si>
  <si>
    <t>Spannung</t>
  </si>
  <si>
    <r>
      <t>cos phi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über 10kW</t>
    </r>
  </si>
  <si>
    <t>Anzahl Kompressoren</t>
  </si>
  <si>
    <t>[V]</t>
  </si>
  <si>
    <t>berücksichtige Freigabezeit</t>
  </si>
  <si>
    <t>[h]</t>
  </si>
  <si>
    <t>Anlauf</t>
  </si>
  <si>
    <t>Direktanlauf</t>
  </si>
  <si>
    <t>Wiederstandsanlasser</t>
  </si>
  <si>
    <t>Sanftanlasser</t>
  </si>
  <si>
    <r>
      <t>max. Anlaufstrom I</t>
    </r>
    <r>
      <rPr>
        <vertAlign val="subscript"/>
        <sz val="8"/>
        <color indexed="8"/>
        <rFont val="Arial"/>
        <family val="2"/>
      </rPr>
      <t>A</t>
    </r>
  </si>
  <si>
    <t>Anlaufverzögerung nach Netzausfall</t>
  </si>
  <si>
    <t>[Sek.]</t>
  </si>
  <si>
    <t>Anzahl Anläufe pro h</t>
  </si>
  <si>
    <t>Frequenzumrichter</t>
  </si>
  <si>
    <t>nein</t>
  </si>
  <si>
    <t>ja, geregelte Leistung</t>
  </si>
  <si>
    <t>_____________[kW]</t>
  </si>
  <si>
    <t>6. Entscheid des EVU</t>
  </si>
  <si>
    <t xml:space="preserve"> </t>
  </si>
  <si>
    <r>
      <t>max. zul. Anlaufstrom I</t>
    </r>
    <r>
      <rPr>
        <vertAlign val="subscript"/>
        <sz val="8"/>
        <color indexed="8"/>
        <rFont val="Arial"/>
        <family val="2"/>
      </rPr>
      <t>A</t>
    </r>
  </si>
  <si>
    <t>Tarif / Freigabezeiten</t>
  </si>
  <si>
    <t>____________________________</t>
  </si>
  <si>
    <t>Netzkostenbeitrag</t>
  </si>
  <si>
    <t>_______________________________________________________________</t>
  </si>
  <si>
    <t>Datum                                                  Unterschrift</t>
  </si>
  <si>
    <r>
      <t>7. Gesamter Wärmeleistungsbedarf (SIA-Empfehlung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</si>
  <si>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Gebäudeart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</si>
  <si>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Massive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</si>
  <si>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Leicht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</si>
  <si>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Referenzfläche </t>
    </r>
    <r>
      <rPr>
        <vertAlign val="superscript"/>
        <sz val="8"/>
        <color indexed="8"/>
        <rFont val="Arial"/>
        <family val="2"/>
      </rPr>
      <t>1)</t>
    </r>
  </si>
  <si>
    <t xml:space="preserve"> = </t>
  </si>
  <si>
    <t>RA</t>
  </si>
  <si>
    <r>
      <t>∑ Q</t>
    </r>
    <r>
      <rPr>
        <vertAlign val="subscript"/>
        <sz val="8"/>
        <color indexed="8"/>
        <rFont val="Trebuchet MS"/>
        <family val="2"/>
      </rPr>
      <t>hRäu.</t>
    </r>
  </si>
  <si>
    <r>
      <t>[m</t>
    </r>
    <r>
      <rPr>
        <strike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</si>
  <si>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ta</t>
  </si>
  <si>
    <r>
      <t>[°C</t>
    </r>
    <r>
      <rPr>
        <sz val="8"/>
        <color indexed="8"/>
        <rFont val="Arial"/>
        <family val="2"/>
      </rPr>
      <t>]</t>
    </r>
  </si>
  <si>
    <r>
      <t>Q</t>
    </r>
    <r>
      <rPr>
        <vertAlign val="subscript"/>
        <sz val="8"/>
        <color indexed="8"/>
        <rFont val="Trebuchet MS"/>
        <family val="2"/>
      </rPr>
      <t>hGeb.</t>
    </r>
  </si>
  <si>
    <t>(Grundlage für die Dimensionierung des Wärmeerzeugers)</t>
  </si>
  <si>
    <r>
      <t xml:space="preserve">Energiekennzahl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</si>
  <si>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r>
      <t>[MJ/m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a]</t>
    </r>
  </si>
  <si>
    <t>8. Angaben zur Auslieferung der Wärmepumpe</t>
  </si>
  <si>
    <t>Sole/Wasser</t>
  </si>
  <si>
    <t>Luft/Wasser</t>
  </si>
  <si>
    <t>Wasser/Wasser</t>
  </si>
  <si>
    <t>Luft/Luft</t>
  </si>
  <si>
    <t>Wärmepumpeninstallation mit</t>
  </si>
  <si>
    <t>Pufferspeicher/tech. Speicher</t>
  </si>
  <si>
    <r>
      <t>[l</t>
    </r>
    <r>
      <rPr>
        <sz val="8"/>
        <color indexed="8"/>
        <rFont val="Arial"/>
        <family val="2"/>
      </rPr>
      <t>]</t>
    </r>
  </si>
  <si>
    <t>maximale unterbrechbare Zeit in 24 Stunden</t>
  </si>
  <si>
    <t>Thermische Leistung der Wärmepumpe</t>
  </si>
  <si>
    <r>
      <t xml:space="preserve">[kW] </t>
    </r>
    <r>
      <rPr>
        <vertAlign val="superscript"/>
        <sz val="8"/>
        <color indexed="8"/>
        <rFont val="Arial"/>
        <family val="2"/>
      </rPr>
      <t>1)</t>
    </r>
  </si>
  <si>
    <r>
      <t xml:space="preserve">[kW] </t>
    </r>
    <r>
      <rPr>
        <vertAlign val="superscript"/>
        <sz val="8"/>
        <color indexed="8"/>
        <rFont val="Arial"/>
        <family val="2"/>
      </rPr>
      <t>2)</t>
    </r>
  </si>
  <si>
    <r>
      <t xml:space="preserve">Summe des Wärmeleistungsbedarf der beheizten Räume 7.1 </t>
    </r>
    <r>
      <rPr>
        <vertAlign val="superscript"/>
        <sz val="8"/>
        <color indexed="8"/>
        <rFont val="Arial"/>
        <family val="2"/>
      </rPr>
      <t>3)</t>
    </r>
  </si>
  <si>
    <r>
      <t xml:space="preserve">Für die Berechnung verwendete Aussenlufttemperatur 2.11 </t>
    </r>
    <r>
      <rPr>
        <vertAlign val="superscript"/>
        <sz val="8"/>
        <color indexed="8"/>
        <rFont val="Arial"/>
        <family val="2"/>
      </rPr>
      <t>3)</t>
    </r>
  </si>
  <si>
    <r>
      <t xml:space="preserve">Gesamter Wärmeleistungsbedarf des Gebäudes 7.2 </t>
    </r>
    <r>
      <rPr>
        <vertAlign val="superscript"/>
        <sz val="8"/>
        <color indexed="8"/>
        <rFont val="Arial"/>
        <family val="2"/>
      </rPr>
      <t>3)</t>
    </r>
  </si>
  <si>
    <t>Hilfsenergie Ventilator(en)</t>
  </si>
  <si>
    <t>Umwälzpumpe(n)</t>
  </si>
  <si>
    <t>1)</t>
  </si>
  <si>
    <t>Normalisierte Prüfvorgabe Luft/Wasser A7/W35, Sole/Wasser B0/W35, Wasser/Wasser W10/W35</t>
  </si>
  <si>
    <t>Gemäss angewendeter Aussentemperatur (siehe Punkt 7: ta)</t>
  </si>
  <si>
    <t>2)</t>
  </si>
  <si>
    <t>Wärmequelle</t>
  </si>
  <si>
    <t>Aussenluft</t>
  </si>
  <si>
    <t>Fluss- oder Seewasser</t>
  </si>
  <si>
    <t>Erdsonde(n)</t>
  </si>
  <si>
    <t>Abluft</t>
  </si>
  <si>
    <t>Grundwasser</t>
  </si>
  <si>
    <t>Luft</t>
  </si>
  <si>
    <t>Boden</t>
  </si>
  <si>
    <t>Abgabe der Wärme</t>
  </si>
  <si>
    <t>_______</t>
  </si>
  <si>
    <t>Anzahl</t>
  </si>
  <si>
    <t>Totale Länge</t>
  </si>
  <si>
    <t>[m]</t>
  </si>
  <si>
    <t>Radiatoren</t>
  </si>
  <si>
    <t>Andere______________________________</t>
  </si>
  <si>
    <t>Entzugsleistung der Sonde bei B0/W35</t>
  </si>
  <si>
    <t>[W/m]</t>
  </si>
  <si>
    <t>Erdreich</t>
  </si>
  <si>
    <t>Registerfläche</t>
  </si>
  <si>
    <r>
      <t>[m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</si>
  <si>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Andere_____________________________________</t>
  </si>
  <si>
    <t>9. Betriebsart der Wärmepumpe</t>
  </si>
  <si>
    <t>Monovalent</t>
  </si>
  <si>
    <t>Bivalent mit Ergänzung</t>
  </si>
  <si>
    <t>Bivalent-alternativ</t>
  </si>
  <si>
    <t>und Alternativheizung</t>
  </si>
  <si>
    <t>ta______</t>
  </si>
  <si>
    <r>
      <t>Q</t>
    </r>
    <r>
      <rPr>
        <vertAlign val="subscript"/>
        <sz val="6"/>
        <color indexed="8"/>
        <rFont val="Trebuchet MS"/>
        <family val="2"/>
      </rPr>
      <t>hGeb.</t>
    </r>
  </si>
  <si>
    <t>Art der Ergänzungsheizung oder Alternativheizung</t>
  </si>
  <si>
    <t>Oel</t>
  </si>
  <si>
    <t>Gas</t>
  </si>
  <si>
    <t>Holz</t>
  </si>
  <si>
    <t>_________________________</t>
  </si>
  <si>
    <t>Sachbearbeiter</t>
  </si>
  <si>
    <t>Inbetriebnahme</t>
  </si>
  <si>
    <t>______________________</t>
  </si>
  <si>
    <t>_____________________________________</t>
  </si>
  <si>
    <t>Anwendung</t>
  </si>
  <si>
    <t>elektr. Notheizung</t>
  </si>
  <si>
    <t>Elektrische Daten Kompressor</t>
  </si>
  <si>
    <t>Wärmequellen</t>
  </si>
  <si>
    <t>Pufferspeicher</t>
  </si>
  <si>
    <t>therm. Leistung Norm</t>
  </si>
  <si>
    <t>Hilfsbetriebe</t>
  </si>
  <si>
    <t>angewendete Wärmequellen Temp.</t>
  </si>
  <si>
    <t>Wärmepumpentyp</t>
  </si>
  <si>
    <t>WP</t>
  </si>
  <si>
    <t>Inhalt</t>
  </si>
  <si>
    <t>Warmwasser</t>
  </si>
  <si>
    <t>Heizung / Kühlung</t>
  </si>
  <si>
    <t>Notheizung</t>
  </si>
  <si>
    <t>Nrmd. A7,B0,W10/W35</t>
  </si>
  <si>
    <t>Aufnameleistung PNT</t>
  </si>
  <si>
    <t>max. Anlaufstrom</t>
  </si>
  <si>
    <t>Anlaufverzögerung</t>
  </si>
  <si>
    <t>cos phi</t>
  </si>
  <si>
    <t>Kompressoren</t>
  </si>
  <si>
    <t>Anläufe /h</t>
  </si>
  <si>
    <t>WP Installation</t>
  </si>
  <si>
    <t>A7,Bo,W10 / W35</t>
  </si>
  <si>
    <t>A-7, B0, W7 / W35/50</t>
  </si>
  <si>
    <t>Ventilatoren</t>
  </si>
  <si>
    <t>Umwälzpumpen</t>
  </si>
  <si>
    <t>Erdsonden</t>
  </si>
  <si>
    <t>X</t>
  </si>
  <si>
    <t>10-200</t>
  </si>
  <si>
    <t>3x 400V</t>
  </si>
  <si>
    <t>Distributeur d'électricité (EAC)</t>
  </si>
  <si>
    <t>Demande de raccordement pour production de chaleur électrique (chauffage, eau chaude sanitaire )</t>
  </si>
  <si>
    <t>1. Données générales</t>
  </si>
  <si>
    <t>Nom et adresse du client</t>
  </si>
  <si>
    <t>Téléphone:</t>
  </si>
  <si>
    <t>Fax:</t>
  </si>
  <si>
    <t>Adresse du lieu où se trouve l'installation, év. n° parcelle</t>
  </si>
  <si>
    <t>Autorisation cantonale reçue</t>
  </si>
  <si>
    <t>oui</t>
  </si>
  <si>
    <t>Nom et adresse de l'istallateur</t>
  </si>
  <si>
    <t>Responsable</t>
  </si>
  <si>
    <t>Date de mise en service</t>
  </si>
  <si>
    <t>Nom et adresse du responsable du calcul de la puissance thermique</t>
  </si>
  <si>
    <t>Installateur, date et signature</t>
  </si>
  <si>
    <t>2. Bâtiment</t>
  </si>
  <si>
    <t>nouveau</t>
  </si>
  <si>
    <t>rénovation</t>
  </si>
  <si>
    <t>industrie</t>
  </si>
  <si>
    <t>arts et métiers</t>
  </si>
  <si>
    <t>agriculture</t>
  </si>
  <si>
    <t>villa individuelle</t>
  </si>
  <si>
    <t>La qualité thermique du bâtiment est conforme aux exigences légales en vigueu</t>
  </si>
  <si>
    <t>(fédérales, cantonales, communales, SIA)</t>
  </si>
  <si>
    <t>3. Production d'eau chaude sanitaire (ECS)</t>
  </si>
  <si>
    <t>électrique</t>
  </si>
  <si>
    <t>PAC</t>
  </si>
  <si>
    <t>solaire</t>
  </si>
  <si>
    <t>chauffe-eau</t>
  </si>
  <si>
    <t>automate ECS</t>
  </si>
  <si>
    <t>cat. de puis. / durée de chauffe</t>
  </si>
  <si>
    <t>4. Chauffage électrique par résistance</t>
  </si>
  <si>
    <t>genre</t>
  </si>
  <si>
    <t>direct</t>
  </si>
  <si>
    <t>accumulation</t>
  </si>
  <si>
    <t>accum. centrale</t>
  </si>
  <si>
    <t>chauffage de sol</t>
  </si>
  <si>
    <t>régulation de charge</t>
  </si>
  <si>
    <t>P installée / durée de chauffe</t>
  </si>
  <si>
    <t>appoint direct</t>
  </si>
  <si>
    <t>5. Pompe à chaleur</t>
  </si>
  <si>
    <t>utilisation</t>
  </si>
  <si>
    <t>eau chaude sanitaire</t>
  </si>
  <si>
    <t>chauffage (rafraîchissement)</t>
  </si>
  <si>
    <t>courant nominal</t>
  </si>
  <si>
    <t>tension</t>
  </si>
  <si>
    <r>
      <t>cos phi avec un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&gt;10kW</t>
    </r>
  </si>
  <si>
    <t>nombre de compresseur</t>
  </si>
  <si>
    <t>données électriques du/des compresseur(s)</t>
  </si>
  <si>
    <t>temps non bloqué</t>
  </si>
  <si>
    <t>démarrage</t>
  </si>
  <si>
    <t>résistance additionnelle</t>
  </si>
  <si>
    <t>électronique progressive</t>
  </si>
  <si>
    <t>nombre de démarrages par h</t>
  </si>
  <si>
    <t>dispositif de réenclenchement retardé</t>
  </si>
  <si>
    <t>non</t>
  </si>
  <si>
    <t>oui, puissance régulée</t>
  </si>
  <si>
    <t>convertisseur de fréquence</t>
  </si>
  <si>
    <t>6. Décision du distibuteur</t>
  </si>
  <si>
    <t>autorisé</t>
  </si>
  <si>
    <t>autorisé aux conditions suivantes: ____________________________________________________________________________</t>
  </si>
  <si>
    <r>
      <t>courant de démarrage admis max. I</t>
    </r>
    <r>
      <rPr>
        <vertAlign val="subscript"/>
        <sz val="8"/>
        <color indexed="8"/>
        <rFont val="Arial"/>
        <family val="2"/>
      </rPr>
      <t>A</t>
    </r>
  </si>
  <si>
    <t>tarif / périodes non bloquées</t>
  </si>
  <si>
    <t>date                                                  signature</t>
  </si>
  <si>
    <t>Participation aux frais du réseau de distribution</t>
  </si>
  <si>
    <r>
      <t>7. Puissance thermique (selon recommandation 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</si>
  <si>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genre de construction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</si>
  <si>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de type massif </t>
    </r>
    <r>
      <rPr>
        <vertAlign val="superscript"/>
        <sz val="8"/>
        <color indexed="8"/>
        <rFont val="Arial"/>
        <family val="2"/>
      </rPr>
      <t>3)</t>
    </r>
  </si>
  <si>
    <r>
      <t xml:space="preserve">structures légères </t>
    </r>
    <r>
      <rPr>
        <vertAlign val="superscript"/>
        <sz val="8"/>
        <color indexed="8"/>
        <rFont val="Arial"/>
        <family val="2"/>
      </rPr>
      <t>3)</t>
    </r>
  </si>
  <si>
    <r>
      <t xml:space="preserve">surface de référence </t>
    </r>
    <r>
      <rPr>
        <vertAlign val="superscript"/>
        <sz val="8"/>
        <color indexed="8"/>
        <rFont val="Arial"/>
        <family val="2"/>
      </rPr>
      <t>1)</t>
    </r>
  </si>
  <si>
    <t>SR</t>
  </si>
  <si>
    <r>
      <t xml:space="preserve">somme de la puissance thermique des locaux 7.1 </t>
    </r>
    <r>
      <rPr>
        <vertAlign val="superscript"/>
        <sz val="8"/>
        <color indexed="8"/>
        <rFont val="Arial"/>
        <family val="2"/>
      </rPr>
      <t>3)</t>
    </r>
  </si>
  <si>
    <r>
      <t xml:space="preserve">température de l'air extérieur adoptée pour la calcul 2.11 </t>
    </r>
    <r>
      <rPr>
        <vertAlign val="superscript"/>
        <sz val="8"/>
        <color indexed="8"/>
        <rFont val="Arial"/>
        <family val="2"/>
      </rPr>
      <t>3)</t>
    </r>
  </si>
  <si>
    <r>
      <t xml:space="preserve">puissance thermique globale à installer 7.2 </t>
    </r>
    <r>
      <rPr>
        <vertAlign val="superscript"/>
        <sz val="8"/>
        <color indexed="8"/>
        <rFont val="Arial"/>
        <family val="2"/>
      </rPr>
      <t>3)</t>
    </r>
  </si>
  <si>
    <t>(base pour le dimensionnement de la production de chaleur)</t>
  </si>
  <si>
    <t>8. Données pour le dimensionnement de la pompe à chaleur</t>
  </si>
  <si>
    <t>sol/eau</t>
  </si>
  <si>
    <t>air/eau</t>
  </si>
  <si>
    <t>eau/eau</t>
  </si>
  <si>
    <t>air/air</t>
  </si>
  <si>
    <t>installation de PAC avec</t>
  </si>
  <si>
    <t>stock tampon/technique</t>
  </si>
  <si>
    <t>durée max. d'interruption possible par 24 heures</t>
  </si>
  <si>
    <t>puissance thermique de la pompe à chaleur</t>
  </si>
  <si>
    <t>auxilliaires: ventilateur(s)</t>
  </si>
  <si>
    <t>circulateur(s)</t>
  </si>
  <si>
    <t>aux conditions normalisées air/eau A7/W35, Ssol/eau B0/W35, eau/eau W10/W35</t>
  </si>
  <si>
    <t/>
  </si>
  <si>
    <t>à la température de l'air extérieur adoptée pour calcul (selon point 7:ta)</t>
  </si>
  <si>
    <t>source de chaleur</t>
  </si>
  <si>
    <t>distribution de chaleur par</t>
  </si>
  <si>
    <t>nappe phréatique</t>
  </si>
  <si>
    <t>air</t>
  </si>
  <si>
    <t>sol</t>
  </si>
  <si>
    <t>radiateurs</t>
  </si>
  <si>
    <t>eau rivière ou lac</t>
  </si>
  <si>
    <t>sonde(s) géothermiques(s)</t>
  </si>
  <si>
    <t>nombre</t>
  </si>
  <si>
    <t>longueur totale</t>
  </si>
  <si>
    <t>Puissance par mètre de sonde à B0W35</t>
  </si>
  <si>
    <t>terrain</t>
  </si>
  <si>
    <t>surface de captage</t>
  </si>
  <si>
    <t>9. Mode de fonctionnement de la PAC</t>
  </si>
  <si>
    <t>bivalent avec appoint</t>
  </si>
  <si>
    <t>bivalent alternatif</t>
  </si>
  <si>
    <t>et alternatif</t>
  </si>
  <si>
    <t>te______</t>
  </si>
  <si>
    <t>te</t>
  </si>
  <si>
    <t>genre d'appoint / chauffage alternatif</t>
  </si>
  <si>
    <t>gaz</t>
  </si>
  <si>
    <t>mazout</t>
  </si>
  <si>
    <t>bois</t>
  </si>
  <si>
    <r>
      <t>Q</t>
    </r>
    <r>
      <rPr>
        <vertAlign val="subscript"/>
        <sz val="6"/>
        <color indexed="8"/>
        <rFont val="Trebuchet MS"/>
        <family val="2"/>
      </rPr>
      <t>gl bât.</t>
    </r>
  </si>
  <si>
    <r>
      <t>Q</t>
    </r>
    <r>
      <rPr>
        <vertAlign val="subscript"/>
        <sz val="8"/>
        <color indexed="8"/>
        <rFont val="Trebuchet MS"/>
        <family val="2"/>
      </rPr>
      <t>gl bât.</t>
    </r>
  </si>
  <si>
    <t>Wärmeleisung des Gebäudes</t>
  </si>
  <si>
    <t>Besoin thermique du bâtiment</t>
  </si>
  <si>
    <t>systéme</t>
  </si>
  <si>
    <r>
      <t>intensité de démarrage max. I</t>
    </r>
    <r>
      <rPr>
        <vertAlign val="subscript"/>
        <sz val="8"/>
        <color indexed="8"/>
        <rFont val="Arial"/>
        <family val="2"/>
      </rPr>
      <t>A</t>
    </r>
  </si>
  <si>
    <t>acc. de chaleur_____[l]</t>
  </si>
  <si>
    <t>air éxterieur</t>
  </si>
  <si>
    <t>air de récupération</t>
  </si>
  <si>
    <t>accum. nuit</t>
  </si>
  <si>
    <t>accum. jour</t>
  </si>
  <si>
    <t>Marque / type</t>
  </si>
  <si>
    <t>données standard (ex A7/W35)</t>
  </si>
  <si>
    <r>
      <t>puissance absorbée P</t>
    </r>
    <r>
      <rPr>
        <vertAlign val="subscript"/>
        <sz val="8"/>
        <color indexed="8"/>
        <rFont val="Arial"/>
        <family val="2"/>
      </rPr>
      <t>NT</t>
    </r>
  </si>
  <si>
    <t>Puissance thermique de la pompe à chaleur</t>
  </si>
  <si>
    <t>Domanda di allacciamento apparecchi elettrici per la produzione di calore / raffreddamento/acqua sanitaria</t>
  </si>
  <si>
    <t>1. Dati generali (allegare estratto planimetrico)</t>
  </si>
  <si>
    <t>Telefono:</t>
  </si>
  <si>
    <t>Ubicazione dell'impianto, n. di parcella</t>
  </si>
  <si>
    <t>Istante</t>
  </si>
  <si>
    <t>Responsabile</t>
  </si>
  <si>
    <t>Autorizzazione cantonale ricevuta</t>
  </si>
  <si>
    <t>si</t>
  </si>
  <si>
    <t>Data messa in servizio</t>
  </si>
  <si>
    <t>Istante, data e firma</t>
  </si>
  <si>
    <t>2. Edificio</t>
  </si>
  <si>
    <t>Risanamento</t>
  </si>
  <si>
    <t>Edificio industriale</t>
  </si>
  <si>
    <t>Edificio artigianale</t>
  </si>
  <si>
    <t>Edificio agricolo</t>
  </si>
  <si>
    <t>Casa unifamiliare</t>
  </si>
  <si>
    <t>(Federali, Cantone, Comunale, SIA)</t>
  </si>
  <si>
    <t>3. Preparazione dell'acqua calda (acqua calda sanitaria)</t>
  </si>
  <si>
    <t>Sistema:</t>
  </si>
  <si>
    <t>elettrico</t>
  </si>
  <si>
    <t>pompa di calore</t>
  </si>
  <si>
    <t>collettori solari</t>
  </si>
  <si>
    <t>accumulazione</t>
  </si>
  <si>
    <t>diretto</t>
  </si>
  <si>
    <t>capacità / potenza</t>
  </si>
  <si>
    <t>4. Riscaldamento elettrico a resistenza</t>
  </si>
  <si>
    <t>Marca / tipo</t>
  </si>
  <si>
    <t>Genere</t>
  </si>
  <si>
    <t>accum. centr.</t>
  </si>
  <si>
    <t>a pavimento</t>
  </si>
  <si>
    <t>con regolazione auto.</t>
  </si>
  <si>
    <t>Potenza / tempo di attivazione</t>
  </si>
  <si>
    <t>accum. giorno</t>
  </si>
  <si>
    <t>accum. notte</t>
  </si>
  <si>
    <t>addizionale</t>
  </si>
  <si>
    <t>5. Pompa di calore / Macchina frigorifera</t>
  </si>
  <si>
    <t>Utilizzazione per:</t>
  </si>
  <si>
    <t xml:space="preserve">acqua calda </t>
  </si>
  <si>
    <t>riscaldamento/raffreddamento</t>
  </si>
  <si>
    <t>monovalente</t>
  </si>
  <si>
    <t>bivalente</t>
  </si>
  <si>
    <t>Dati elettrici del(i) compressore(i):</t>
  </si>
  <si>
    <r>
      <t>Potenza assorbita P</t>
    </r>
    <r>
      <rPr>
        <vertAlign val="subscript"/>
        <sz val="8"/>
        <color indexed="8"/>
        <rFont val="Arial"/>
        <family val="2"/>
      </rPr>
      <t>NT</t>
    </r>
  </si>
  <si>
    <t>Corrente nominale</t>
  </si>
  <si>
    <t>Tensione</t>
  </si>
  <si>
    <r>
      <t>cos phi se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 10kW</t>
    </r>
  </si>
  <si>
    <t>numero di compressori</t>
  </si>
  <si>
    <t>periodo non bloccato</t>
  </si>
  <si>
    <t>Avviamento:</t>
  </si>
  <si>
    <t>a resistenza</t>
  </si>
  <si>
    <t>elettronico progressivo</t>
  </si>
  <si>
    <r>
      <t>Corrente di avviamento max. I</t>
    </r>
    <r>
      <rPr>
        <vertAlign val="subscript"/>
        <sz val="8"/>
        <color indexed="8"/>
        <rFont val="Arial"/>
        <family val="2"/>
      </rPr>
      <t>A</t>
    </r>
  </si>
  <si>
    <t>Numero di avviamenti all'ora</t>
  </si>
  <si>
    <t>Convertitore di frequenza</t>
  </si>
  <si>
    <t>no</t>
  </si>
  <si>
    <t>si, potenza regolata</t>
  </si>
  <si>
    <t>6. Decisione dell'azienda elettrica</t>
  </si>
  <si>
    <t>Domanda accettata</t>
  </si>
  <si>
    <t>Data                                                  Firma</t>
  </si>
  <si>
    <t>Periodi non bloccati</t>
  </si>
  <si>
    <t>Partecipazione ai costi della rete:</t>
  </si>
  <si>
    <t>_____________________</t>
  </si>
  <si>
    <r>
      <t>7. Fabbisogno totale di potenza termica (SIA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e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</si>
  <si>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Tipo di edificio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</si>
  <si>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struttura massiccia </t>
    </r>
    <r>
      <rPr>
        <vertAlign val="superscript"/>
        <sz val="8"/>
        <color indexed="8"/>
        <rFont val="Arial"/>
        <family val="2"/>
      </rPr>
      <t>3)</t>
    </r>
  </si>
  <si>
    <r>
      <t xml:space="preserve">struttura leggera </t>
    </r>
    <r>
      <rPr>
        <vertAlign val="superscript"/>
        <sz val="8"/>
        <color indexed="8"/>
        <rFont val="Arial"/>
        <family val="2"/>
      </rPr>
      <t>3)</t>
    </r>
  </si>
  <si>
    <r>
      <t xml:space="preserve">Superficie di riferimento </t>
    </r>
    <r>
      <rPr>
        <vertAlign val="superscript"/>
        <sz val="8"/>
        <color indexed="8"/>
        <rFont val="Arial"/>
        <family val="2"/>
      </rPr>
      <t>1)</t>
    </r>
  </si>
  <si>
    <t>SRE</t>
  </si>
  <si>
    <r>
      <t>∑ Q</t>
    </r>
    <r>
      <rPr>
        <vertAlign val="subscript"/>
        <sz val="8"/>
        <color indexed="8"/>
        <rFont val="Trebuchet MS"/>
        <family val="2"/>
      </rPr>
      <t>hloc.</t>
    </r>
  </si>
  <si>
    <r>
      <t>Q</t>
    </r>
    <r>
      <rPr>
        <vertAlign val="subscript"/>
        <sz val="8"/>
        <color indexed="8"/>
        <rFont val="Trebuchet MS"/>
        <family val="2"/>
      </rPr>
      <t>hed.</t>
    </r>
  </si>
  <si>
    <r>
      <t xml:space="preserve">Temperatura dell'aria esterna adottata per il calcolo 2.11 </t>
    </r>
    <r>
      <rPr>
        <vertAlign val="superscript"/>
        <sz val="8"/>
        <color indexed="8"/>
        <rFont val="Arial"/>
        <family val="2"/>
      </rPr>
      <t>3)</t>
    </r>
  </si>
  <si>
    <r>
      <t xml:space="preserve">Fabbisogno termico totale dell'edificio 7.2 </t>
    </r>
    <r>
      <rPr>
        <vertAlign val="superscript"/>
        <sz val="8"/>
        <color indexed="8"/>
        <rFont val="Arial"/>
        <family val="2"/>
      </rPr>
      <t>3)</t>
    </r>
  </si>
  <si>
    <t>(base per il dimensionamento della produzione di calore)</t>
  </si>
  <si>
    <r>
      <t>Indi. energetico an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</si>
  <si>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8. Dati per il dimensionamento della pompa di calore (PdC)</t>
  </si>
  <si>
    <t>Acqua salina / acqua</t>
  </si>
  <si>
    <t>Aria / Acqua</t>
  </si>
  <si>
    <t>Acqua / Acqua</t>
  </si>
  <si>
    <t>Aria / Aria</t>
  </si>
  <si>
    <t>Altro_______________</t>
  </si>
  <si>
    <t>Installazione con</t>
  </si>
  <si>
    <t>accumulatore cuscinetto / tecnico</t>
  </si>
  <si>
    <t>accum. d'energia_____[l]</t>
  </si>
  <si>
    <t>Durata massima d'interruzione in 24 ora</t>
  </si>
  <si>
    <t>Potenza termica della pompa di calore</t>
  </si>
  <si>
    <t>Dispositivi ausiliari: ventilatore(i)</t>
  </si>
  <si>
    <t>pompa di circolazione</t>
  </si>
  <si>
    <t>Alle condizioni normalizzate aria/acqua A7/W35, acqua salina/acqua B0/W35, acqua/acqua W10/W35</t>
  </si>
  <si>
    <t>Fonte di calore</t>
  </si>
  <si>
    <t>Vettore di distribuzione del calore</t>
  </si>
  <si>
    <t>aria esterna</t>
  </si>
  <si>
    <t>acqua di fiume o lago</t>
  </si>
  <si>
    <t>sonde geotermiche</t>
  </si>
  <si>
    <t>aria di scarico</t>
  </si>
  <si>
    <t>acqua di falda</t>
  </si>
  <si>
    <t>aria</t>
  </si>
  <si>
    <t>pavimento</t>
  </si>
  <si>
    <t>radiatori</t>
  </si>
  <si>
    <t>altro:______________________________</t>
  </si>
  <si>
    <t>numero:</t>
  </si>
  <si>
    <t>lunghezza totale:</t>
  </si>
  <si>
    <t>potenza della sonda a B0/W35</t>
  </si>
  <si>
    <t>terreno:</t>
  </si>
  <si>
    <t>superficie di captazione</t>
  </si>
  <si>
    <t>altro: _____________________________________</t>
  </si>
  <si>
    <t>9. Modo di funzionamento della pompa di calore (PdC)</t>
  </si>
  <si>
    <t>Monovalente</t>
  </si>
  <si>
    <t xml:space="preserve">Bivalente con riscaldamento </t>
  </si>
  <si>
    <t>Bivalente-alternativo</t>
  </si>
  <si>
    <t>P termica della pompa di calore</t>
  </si>
  <si>
    <r>
      <t>Q</t>
    </r>
    <r>
      <rPr>
        <vertAlign val="subscript"/>
        <sz val="6"/>
        <color indexed="8"/>
        <rFont val="Trebuchet MS"/>
        <family val="2"/>
      </rPr>
      <t>h ed.</t>
    </r>
  </si>
  <si>
    <t>Fabbisogno termico dell'edificio</t>
  </si>
  <si>
    <t>Tipo di riscaldamento parallelo o alternativo:</t>
  </si>
  <si>
    <t>a olio combustibile</t>
  </si>
  <si>
    <t>a gas</t>
  </si>
  <si>
    <t>a legna</t>
  </si>
  <si>
    <t>parallelo</t>
  </si>
  <si>
    <t>parallelo e alternativo</t>
  </si>
  <si>
    <t>Casa plurifamiliare con</t>
  </si>
  <si>
    <t>appartamenti</t>
  </si>
  <si>
    <t>_____</t>
  </si>
  <si>
    <t>combinato con</t>
  </si>
  <si>
    <t>__________</t>
  </si>
  <si>
    <t>Allacciamento autorizzato alle seguenti condizioni</t>
  </si>
  <si>
    <t>________________________________________________________________</t>
  </si>
  <si>
    <t>Osservazioni</t>
  </si>
  <si>
    <t>MFH mit</t>
  </si>
  <si>
    <t>Wohneinheiten</t>
  </si>
  <si>
    <t>kombiniert mit</t>
  </si>
  <si>
    <t>______________</t>
  </si>
  <si>
    <t>Anzahl:</t>
  </si>
  <si>
    <t xml:space="preserve">Bemerkungen: </t>
  </si>
  <si>
    <t>____________________________________________________________________</t>
  </si>
  <si>
    <t>Anschluss unter folgenden Bedingungen möglich</t>
  </si>
  <si>
    <t>__________________________________________________________________</t>
  </si>
  <si>
    <t>andere</t>
  </si>
  <si>
    <t>_____________</t>
  </si>
  <si>
    <t>Energiespeicher</t>
  </si>
  <si>
    <t>___ [l]</t>
  </si>
  <si>
    <t>Temperatura dell'aria esterna adottata per il calcolo(vedi punto 7: te)</t>
  </si>
  <si>
    <r>
      <t>∑ Q</t>
    </r>
    <r>
      <rPr>
        <vertAlign val="subscript"/>
        <sz val="8"/>
        <color indexed="8"/>
        <rFont val="Trebuchet MS"/>
        <family val="2"/>
      </rPr>
      <t>h ch.</t>
    </r>
  </si>
  <si>
    <r>
      <t xml:space="preserve">chiffre d'energie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</si>
  <si>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nombre:</t>
  </si>
  <si>
    <t>immeuble d'habit. Nb d'appartements</t>
  </si>
  <si>
    <t>______</t>
  </si>
  <si>
    <t xml:space="preserve">combiné avec </t>
  </si>
  <si>
    <t>___________</t>
  </si>
  <si>
    <t xml:space="preserve">commentaires: </t>
  </si>
  <si>
    <t>autres</t>
  </si>
  <si>
    <t>________________________</t>
  </si>
  <si>
    <t>_________________________________________________</t>
  </si>
  <si>
    <t>Boiler</t>
  </si>
  <si>
    <t>[l]</t>
  </si>
  <si>
    <t>____</t>
  </si>
  <si>
    <t>/</t>
  </si>
  <si>
    <t>contenance / Puissance</t>
  </si>
  <si>
    <t>Leistungsreihe / Aufheizzeit</t>
  </si>
  <si>
    <t xml:space="preserve">mit / ohne </t>
  </si>
  <si>
    <t>Verriegelung</t>
  </si>
  <si>
    <t xml:space="preserve"> avec / sans </t>
  </si>
  <si>
    <t xml:space="preserve">appoint électrique </t>
  </si>
  <si>
    <t>blocage</t>
  </si>
  <si>
    <t>con / senza</t>
  </si>
  <si>
    <t>Aziende Elettriche di distribuzione della Svizzera Italiana</t>
  </si>
  <si>
    <t>Nuova costruzione</t>
  </si>
  <si>
    <t xml:space="preserve">Le proprietà termiche dell'edificio devono essere conformi alle norme e ai requisiti legali in vigore </t>
  </si>
  <si>
    <t>blocco</t>
  </si>
  <si>
    <t>Dati standard (es. A7/W35)</t>
  </si>
  <si>
    <t>Avviamento ritardato dopo un'interruzione di corrente :</t>
  </si>
  <si>
    <t>[sec.]</t>
  </si>
  <si>
    <r>
      <t xml:space="preserve">Somma del fabbisogno termico dei locali riscaldati 7.1 </t>
    </r>
    <r>
      <rPr>
        <vertAlign val="superscript"/>
        <sz val="8"/>
        <color indexed="8"/>
        <rFont val="Arial"/>
        <family val="2"/>
      </rPr>
      <t>3)</t>
    </r>
  </si>
  <si>
    <t>Nome e indirizzo del cliente (proprietario dell'impianto)</t>
  </si>
  <si>
    <t>Nome e indrizzo del responsabile del calcolo della potenza termica</t>
  </si>
  <si>
    <t>Categoria di potenza / tempo di riscaldamento</t>
  </si>
  <si>
    <t xml:space="preserve">elektr. Notheizung </t>
  </si>
  <si>
    <t>resistenza elettrica di soccorso</t>
  </si>
  <si>
    <t>Stiebel Eltron WPL 15 IS-2</t>
  </si>
  <si>
    <t>Stiebel Eltron WPL 25 I-2</t>
  </si>
  <si>
    <t>Stiebel Eltron WPL 15 ACS</t>
  </si>
  <si>
    <t>Stiebel Eltron WPL 15 AS</t>
  </si>
  <si>
    <t>Stiebel Eltron WPL 25 AC</t>
  </si>
  <si>
    <t>Stiebel Eltron WPL 25 A</t>
  </si>
  <si>
    <t>Stiebel Eltron WPL 33 HT</t>
  </si>
  <si>
    <t>Stiebel Eltron WPL 10 AC</t>
  </si>
  <si>
    <t>Stiebel Eltron WPL 10</t>
  </si>
  <si>
    <t>Stiebel Eltron WPL 13 E</t>
  </si>
  <si>
    <t>Stiebel Eltron WPL 18 E</t>
  </si>
  <si>
    <t>Stiebel Eltron WPL 23 E</t>
  </si>
  <si>
    <t>Stiebel Eltron WPL 33</t>
  </si>
  <si>
    <t>Stiebel Eltron WPL 44 AC</t>
  </si>
  <si>
    <t>Stiebel Eltron WPL 47 A</t>
  </si>
  <si>
    <t>Stiebel Eltron WPL 57 A</t>
  </si>
  <si>
    <t>Stiebel Eltron WPL 60 AC</t>
  </si>
  <si>
    <t>Stiebel Eltron WPL 130 AC</t>
  </si>
  <si>
    <t>Stiebel Eltron WPF 04 WW</t>
  </si>
  <si>
    <t>Stiebel Eltron WPF 05 WW</t>
  </si>
  <si>
    <t>Stiebel Eltron WPF 07 WW</t>
  </si>
  <si>
    <t>Stiebel Eltron WPF 10 WW</t>
  </si>
  <si>
    <t>Stiebel Eltron WPF 13 WW</t>
  </si>
  <si>
    <t>Stiebel Eltron WPF 16 WW</t>
  </si>
  <si>
    <t>Stiebel Eltron WPF 10 M WW</t>
  </si>
  <si>
    <t>Stiebel Eltron WPF 13 M WW</t>
  </si>
  <si>
    <t>Stiebel Eltron WPF 16 M WW</t>
  </si>
  <si>
    <t>Stiebel Eltron WPF 20 WW</t>
  </si>
  <si>
    <t>Stiebel Eltron WPF 27 WW</t>
  </si>
  <si>
    <t>Stiebel Eltron WPF 35 WW</t>
  </si>
  <si>
    <t>Stiebel Eltron WPF 40 WW</t>
  </si>
  <si>
    <t>Stiebel Eltron WPF 52 WW</t>
  </si>
  <si>
    <t>Stiebel Eltron WPF 66 WW</t>
  </si>
  <si>
    <t>Stiebel Eltron WPF 27 HT WW</t>
  </si>
  <si>
    <t>Stiebel Eltron WPF 04 SW</t>
  </si>
  <si>
    <t>Stiebel Eltron WPF 05 SW</t>
  </si>
  <si>
    <t>Stiebel Eltron WPF 07 SW</t>
  </si>
  <si>
    <t>Stiebel Eltron WPF 10 SW</t>
  </si>
  <si>
    <t>Stiebel Eltron WPF 13 SW</t>
  </si>
  <si>
    <t>Stiebel Eltron WPF 16 SW</t>
  </si>
  <si>
    <t>Stiebel Eltron WPF 10 M SW</t>
  </si>
  <si>
    <t>Stiebel Eltron WPF 13 M SW</t>
  </si>
  <si>
    <t>Stiebel Eltron WPF 16 M SW</t>
  </si>
  <si>
    <t>Stiebel Eltron WPF 20 SW</t>
  </si>
  <si>
    <t>Stiebel Eltron WPF 27 SW</t>
  </si>
  <si>
    <t>Stiebel Eltron WPF 35 SW</t>
  </si>
  <si>
    <t>Stiebel Eltron WPF 40 SW</t>
  </si>
  <si>
    <t>Stiebel Eltron WPF 52 SW</t>
  </si>
  <si>
    <t>Stiebel Eltron WPF 66 SW</t>
  </si>
  <si>
    <t>Stiebel Eltron WPF 27 HT SW</t>
  </si>
  <si>
    <t>Stiebel Eltron WPC 04 SW</t>
  </si>
  <si>
    <t>Stiebel Eltron WPC 05 SW</t>
  </si>
  <si>
    <t>Stiebel Eltron WPC 07 SW</t>
  </si>
  <si>
    <t>Stiebel Eltron WPC 10 SW</t>
  </si>
  <si>
    <t>Stiebel Eltron WPC 13 SW</t>
  </si>
  <si>
    <t>Normdaten (z.B. A2/W35)</t>
  </si>
  <si>
    <t>Nrmd. A2,B0,W10/W35</t>
  </si>
  <si>
    <t>1x 230V</t>
  </si>
  <si>
    <t>10.78/17.7</t>
  </si>
  <si>
    <t>-</t>
  </si>
  <si>
    <t>10-201</t>
  </si>
  <si>
    <t>&lt;25</t>
  </si>
  <si>
    <t>Stiebel Eltron WPL 20 AC</t>
  </si>
  <si>
    <t>Stiebel Eltron WPL 20 A</t>
  </si>
  <si>
    <r>
      <t xml:space="preserve">3. Wassererwärmung </t>
    </r>
    <r>
      <rPr>
        <sz val="10"/>
        <color indexed="8"/>
        <rFont val="Arial"/>
        <family val="2"/>
      </rPr>
      <t xml:space="preserve">(Brauchwasser)  </t>
    </r>
  </si>
  <si>
    <t xml:space="preserve">Stiebel Eltron WPL 19 I </t>
  </si>
  <si>
    <t xml:space="preserve">Stiebel Eltron WPL 24 I </t>
  </si>
  <si>
    <t>Stiebel Eltron WPL 17 ACS classic</t>
  </si>
  <si>
    <t>Stiebel Eltron WPL 24 IK</t>
  </si>
  <si>
    <t>Stiebel Eltron WPL 19 IK</t>
  </si>
  <si>
    <t>x</t>
  </si>
  <si>
    <t>Stiebel Eltron WPL 19 A</t>
  </si>
  <si>
    <t>Stiebel Eltron WPL 24 A</t>
  </si>
  <si>
    <t>Stiebel Eltron WPL 17 ICS classic</t>
  </si>
  <si>
    <t>Stiebel Eltron WPL 17 IKCS classic</t>
  </si>
  <si>
    <t>Stiebel Eltron WPL 09 ICS classic</t>
  </si>
  <si>
    <t>Stiebel Eltron WPL 09 IKCS classic</t>
  </si>
  <si>
    <t>Stiebel Eltron 2x WPL 19 A</t>
  </si>
  <si>
    <t>Stiebel Eltron 2x WPL 19 I</t>
  </si>
  <si>
    <t>Stiebel Eltron 2x WPL 20 A</t>
  </si>
  <si>
    <t>Wärmepumpe auswählen</t>
  </si>
  <si>
    <t>Stiebel Eltron 2x WPL 24 A</t>
  </si>
  <si>
    <t>Stiebel Eltron 3x WPL 24 A</t>
  </si>
  <si>
    <t>Stiebel Eltron 2x WPL 24 I</t>
  </si>
  <si>
    <t>Stiebel Eltron 3x WPL 24 I</t>
  </si>
  <si>
    <t>Stiebel Eltron 2x WPL 25 AC</t>
  </si>
  <si>
    <t>Stiebel Eltron 3x WPL 25 AC</t>
  </si>
  <si>
    <t>Stiebel Eltron 2x WPL 25 A</t>
  </si>
  <si>
    <t>Stiebel Eltron 3x WPL 25 A</t>
  </si>
  <si>
    <t>Stiebel Eltron 2x WPL 20 AC</t>
  </si>
  <si>
    <t>Stiebel Eltron WPL 09 ACS classic</t>
  </si>
  <si>
    <t>18,08 (2x 9,04)</t>
  </si>
  <si>
    <t>27,12 (3x 9,04)</t>
  </si>
  <si>
    <t>4,48 (2x 2,24)</t>
  </si>
  <si>
    <t>6,72 (3x 2,24)</t>
  </si>
  <si>
    <t>14,82 (2x 7,41)</t>
  </si>
  <si>
    <t>3,78 (2x 1,89)</t>
  </si>
  <si>
    <t>16,66 (2x 8,33)</t>
  </si>
  <si>
    <t>4,02 (2x 2,01)</t>
  </si>
  <si>
    <t>6,03 (2x 2,01)</t>
  </si>
  <si>
    <t>24,99 (3x 8,33)</t>
  </si>
  <si>
    <t>6,6 (2x 3,3)</t>
  </si>
  <si>
    <t>8,8 (2x 4,4)</t>
  </si>
  <si>
    <t>13,2 (3x 4,4)</t>
  </si>
  <si>
    <t xml:space="preserve">  </t>
  </si>
  <si>
    <t>1</t>
  </si>
  <si>
    <t>s</t>
  </si>
  <si>
    <t>Stiebel Eltron 3x WPL 20 AC</t>
  </si>
  <si>
    <t>Stiebel Eltron 3x WPL 20 A</t>
  </si>
  <si>
    <t>Stiebel Eltron 3x WPL 19 A</t>
  </si>
  <si>
    <t>Stiebel Eltron 3x WPL 19 I</t>
  </si>
  <si>
    <t>9,9 (2x 3,3)</t>
  </si>
  <si>
    <t>22,23 (3x 7,41)</t>
  </si>
  <si>
    <t>5,67 (3x 1,89)</t>
  </si>
  <si>
    <t>Stiebel Eltron LWZ 8 CSE Premium</t>
  </si>
  <si>
    <t>Anschluss möglich</t>
  </si>
  <si>
    <t>je 3x 400V</t>
  </si>
  <si>
    <t>Inverter/Frequenzumrichter</t>
  </si>
  <si>
    <t>2  (je 1)</t>
  </si>
  <si>
    <t>3  (je 1)</t>
  </si>
  <si>
    <t>Stiebel Eltron WPE-I 33 Premium SW</t>
  </si>
  <si>
    <t>Stiebel Eltron WPE-I 44 Premium SW</t>
  </si>
  <si>
    <t>Stiebel Eltron WPE-I 59 Premium SW</t>
  </si>
  <si>
    <t>Stiebel Eltron WPE-I 87 Premium SW</t>
  </si>
  <si>
    <t>Stiebel Eltron WPE-I 33 Premium WW</t>
  </si>
  <si>
    <t>Stiebel Eltron WPE-I 44 Premium WW</t>
  </si>
  <si>
    <t>Stiebel Eltron WPE-I 59 Premium WW</t>
  </si>
  <si>
    <t>Stiebel Eltron WPE-I 87 Premium WW</t>
  </si>
  <si>
    <t>Wasser / Wasser - Wärmepumpen:</t>
  </si>
  <si>
    <t>Sole / Wasser - Wärmepumpen:</t>
  </si>
  <si>
    <t>Luft / Wasser - Wärmepumpen:</t>
  </si>
  <si>
    <t>Lüftungs-Integralgerät:</t>
  </si>
  <si>
    <t>Stiebel Eltron WPL 13 ACS classic</t>
  </si>
  <si>
    <t>Stiebel Eltron WPL 13 I cool</t>
  </si>
  <si>
    <t>Stiebel Eltron WPL 18 I cool</t>
  </si>
  <si>
    <t>Stiebel Eltron WPL 23 I cool</t>
  </si>
  <si>
    <t>Stiebel Eltron WPL-A 07 HK Premium</t>
  </si>
  <si>
    <t>Stiebel Eltron WPL-A 05 HK Premium</t>
  </si>
  <si>
    <t>&lt;6</t>
  </si>
  <si>
    <t>&lt;10</t>
  </si>
  <si>
    <t>Stiebel Eltron WPE-I 04 H(K)</t>
  </si>
  <si>
    <t>Stiebel Eltron WPE-I 06 H(K)</t>
  </si>
  <si>
    <t>Stiebel Eltron WPE-I 08 H(K)</t>
  </si>
  <si>
    <t>Stiebel Eltron WPE-I 12 H(K)</t>
  </si>
  <si>
    <t>Stiebel Eltron WPE-I 15 H(K)</t>
  </si>
  <si>
    <t>Stiebel Eltron WPE-I 06 H(K)W</t>
  </si>
  <si>
    <t>Stiebel Eltron WPE-I 08 H(K)W</t>
  </si>
  <si>
    <t>Stiebel Eltron WPE-I 12 H(K)W</t>
  </si>
  <si>
    <t>Stiebel Eltron WPE-I 15 H(K)W</t>
  </si>
  <si>
    <t>Stiebel Eltron WPE-I 04 H(K)W</t>
  </si>
  <si>
    <t>Stiebel Eltron WPL-S 18 HK</t>
  </si>
  <si>
    <t>Stiebel Eltron WPL-S 25 HK</t>
  </si>
  <si>
    <t>Stiebel Eltron WPL-A 10 HK Premium</t>
  </si>
  <si>
    <t>'______</t>
  </si>
  <si>
    <t>Stiebel Eltron WPL-A 13 HK Premium</t>
  </si>
  <si>
    <t>Stiebel Eltron 4x WPL 24 I</t>
  </si>
  <si>
    <t>36.16 (4x 9.04)</t>
  </si>
  <si>
    <t>8.96 (4x 2,24)</t>
  </si>
  <si>
    <t>17.6 (4x 4,4)</t>
  </si>
  <si>
    <t>4 (je 1)</t>
  </si>
  <si>
    <t>Stiebel Eltron 5x WPL 24 I</t>
  </si>
  <si>
    <t>45.2   (5x 9.04)</t>
  </si>
  <si>
    <t>11.2 (5x 2,24)</t>
  </si>
  <si>
    <t>22 (5x 4,4)</t>
  </si>
  <si>
    <t>5 (je 1)</t>
  </si>
  <si>
    <t>Stiebel Eltron 6x WPL 24 I</t>
  </si>
  <si>
    <t>54.24 (6x 9.04)</t>
  </si>
  <si>
    <t>13.44 (6x 2,24)</t>
  </si>
  <si>
    <t>26.4 (6x 4,4)</t>
  </si>
  <si>
    <t>6 (je 1)</t>
  </si>
  <si>
    <t>Stiebel Eltron 4x WPL 25 AC</t>
  </si>
  <si>
    <t>33.32 (4x 8,33)</t>
  </si>
  <si>
    <t>8,04 (4x 2,01)</t>
  </si>
  <si>
    <t>17,6 (4x 4.4)</t>
  </si>
  <si>
    <t>Stiebel Eltron 5x WPL 25 AC</t>
  </si>
  <si>
    <t>41.65 (5x 8.33)</t>
  </si>
  <si>
    <t>10,05 (5x 2,01)</t>
  </si>
  <si>
    <t>Stiebel Eltron 6x WPL 25 AC</t>
  </si>
  <si>
    <t>49.98 (6x 8.33)</t>
  </si>
  <si>
    <t>12,06 (6x 2,01)</t>
  </si>
  <si>
    <t>26,4 (6x 4,4)</t>
  </si>
  <si>
    <t>Stiebel Eltron 4x WPL 25 A</t>
  </si>
  <si>
    <t>Stiebel Eltron 5x WPL 25 A</t>
  </si>
  <si>
    <t>Stiebel Eltron 6x WPL 25 A</t>
  </si>
  <si>
    <t>Ältere Modelle</t>
  </si>
  <si>
    <t>Luft-Wasser-WPs</t>
  </si>
  <si>
    <t>Sole-Wasser-WPs</t>
  </si>
  <si>
    <t>Wasser / Wasser - WPs:</t>
  </si>
  <si>
    <t>Stiebel Eltron WPE-I 05 H 400 Plus</t>
  </si>
  <si>
    <t>Stiebel Eltron WPE-I 07 H 400 Plus</t>
  </si>
  <si>
    <t>Stiebel Eltron WPE-I 10 H 400 Plus</t>
  </si>
  <si>
    <t>Stiebel Eltron WPE-I 13 H 400 Plus</t>
  </si>
  <si>
    <t>Stiebel Eltron WPE-I 17 H 400 Plus</t>
  </si>
  <si>
    <t>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</si>
</sst>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Trebuchet MS"/>
      <family val="2"/>
    </font>
    <font>
      <strike/>
      <vertAlign val="superscript"/>
      <sz val="8"/>
      <color indexed="8"/>
      <name val="Arial"/>
      <family val="2"/>
    </font>
    <font>
      <vertAlign val="subscript"/>
      <sz val="6"/>
      <color indexed="8"/>
      <name val="Trebuchet MS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Trebuchet MS"/>
      <family val="2"/>
    </font>
    <font>
      <sz val="5"/>
      <color theme="1"/>
      <name val="Arial"/>
      <family val="2"/>
    </font>
    <font>
      <sz val="8"/>
      <color theme="0"/>
      <name val="Arial"/>
      <family val="2"/>
    </font>
    <font>
      <b/>
      <sz val="5"/>
      <color rgb="FFFF0000"/>
      <name val="Arial"/>
      <family val="2"/>
    </font>
    <font>
      <b/>
      <sz val="8"/>
      <color rgb="FFFF0000"/>
      <name val="Arial"/>
      <family val="2"/>
    </font>
    <font>
      <sz val="5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rebuchet MS"/>
      <family val="2"/>
    </font>
    <font>
      <b/>
      <i/>
      <sz val="8"/>
      <color rgb="FFFF0000"/>
      <name val="Arial"/>
      <family val="2"/>
    </font>
    <font>
      <sz val="4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Arial"/>
      <family val="2"/>
    </font>
    <font>
      <i/>
      <u/>
      <sz val="11"/>
      <color theme="1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</borders>
  <cellStyleXfs count="1">
    <xf numFmtId="0" fontId="0" fillId="0" borderId="0"/>
  </cellStyleXfs>
  <cellXfs count="475">
    <xf numFmtId="0" fontId="0" fillId="0" borderId="0" xfId="0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4" fillId="0" borderId="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16" xfId="0" applyFont="1" applyBorder="1"/>
    <xf numFmtId="0" fontId="13" fillId="0" borderId="17" xfId="0" applyFont="1" applyBorder="1"/>
    <xf numFmtId="0" fontId="14" fillId="0" borderId="0" xfId="0" applyFont="1" applyBorder="1" applyAlignment="1">
      <alignment horizontal="left" vertical="center"/>
    </xf>
    <xf numFmtId="0" fontId="14" fillId="0" borderId="4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/>
    <xf numFmtId="0" fontId="14" fillId="0" borderId="0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9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18" xfId="0" applyFont="1" applyBorder="1"/>
    <xf numFmtId="0" fontId="14" fillId="0" borderId="8" xfId="0" applyFont="1" applyBorder="1" applyAlignment="1">
      <alignment vertical="center"/>
    </xf>
    <xf numFmtId="0" fontId="14" fillId="0" borderId="10" xfId="0" applyFont="1" applyBorder="1"/>
    <xf numFmtId="0" fontId="14" fillId="0" borderId="11" xfId="0" applyFont="1" applyBorder="1"/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8" xfId="0" applyFont="1" applyBorder="1"/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4" fillId="0" borderId="2" xfId="0" applyFont="1" applyBorder="1"/>
    <xf numFmtId="0" fontId="17" fillId="0" borderId="0" xfId="0" applyFont="1" applyBorder="1"/>
    <xf numFmtId="0" fontId="0" fillId="0" borderId="0" xfId="0" applyBorder="1" applyAlignment="1"/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Alignment="1"/>
    <xf numFmtId="0" fontId="0" fillId="0" borderId="18" xfId="0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textRotation="30" wrapText="1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14" xfId="0" applyFont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textRotation="14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9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/>
    </xf>
    <xf numFmtId="0" fontId="20" fillId="0" borderId="0" xfId="0" applyFont="1" applyBorder="1" applyAlignment="1" applyProtection="1">
      <alignment vertical="center"/>
      <protection locked="0" hidden="1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24" fillId="0" borderId="21" xfId="0" applyFont="1" applyBorder="1"/>
    <xf numFmtId="0" fontId="0" fillId="0" borderId="0" xfId="0" applyFill="1" applyAlignment="1" applyProtection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164" fontId="14" fillId="0" borderId="0" xfId="0" quotePrefix="1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49" fontId="13" fillId="0" borderId="8" xfId="0" applyNumberFormat="1" applyFont="1" applyBorder="1"/>
    <xf numFmtId="49" fontId="0" fillId="0" borderId="0" xfId="0" applyNumberFormat="1" applyAlignment="1"/>
    <xf numFmtId="49" fontId="0" fillId="0" borderId="18" xfId="0" applyNumberFormat="1" applyBorder="1" applyAlignment="1"/>
    <xf numFmtId="49" fontId="13" fillId="0" borderId="0" xfId="0" applyNumberFormat="1" applyFont="1" applyBorder="1"/>
    <xf numFmtId="49" fontId="13" fillId="0" borderId="9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5" xfId="0" applyNumberFormat="1" applyFont="1" applyBorder="1"/>
    <xf numFmtId="49" fontId="13" fillId="0" borderId="6" xfId="0" applyNumberFormat="1" applyFont="1" applyBorder="1"/>
    <xf numFmtId="49" fontId="13" fillId="0" borderId="14" xfId="0" applyNumberFormat="1" applyFont="1" applyBorder="1"/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12" xfId="0" applyNumberFormat="1" applyFont="1" applyBorder="1"/>
    <xf numFmtId="49" fontId="14" fillId="0" borderId="0" xfId="0" applyNumberFormat="1" applyFont="1" applyBorder="1" applyAlignment="1">
      <alignment horizontal="left"/>
    </xf>
    <xf numFmtId="49" fontId="13" fillId="0" borderId="4" xfId="0" applyNumberFormat="1" applyFont="1" applyBorder="1"/>
    <xf numFmtId="49" fontId="14" fillId="0" borderId="4" xfId="0" applyNumberFormat="1" applyFont="1" applyBorder="1"/>
    <xf numFmtId="49" fontId="14" fillId="0" borderId="19" xfId="0" applyNumberFormat="1" applyFont="1" applyBorder="1"/>
    <xf numFmtId="49" fontId="13" fillId="0" borderId="1" xfId="0" applyNumberFormat="1" applyFont="1" applyBorder="1"/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Border="1" applyAlignment="1"/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49" fontId="24" fillId="0" borderId="0" xfId="0" applyNumberFormat="1" applyFont="1" applyBorder="1"/>
    <xf numFmtId="49" fontId="24" fillId="0" borderId="21" xfId="0" applyNumberFormat="1" applyFont="1" applyBorder="1"/>
    <xf numFmtId="49" fontId="13" fillId="0" borderId="17" xfId="0" applyNumberFormat="1" applyFont="1" applyBorder="1"/>
    <xf numFmtId="49" fontId="13" fillId="0" borderId="13" xfId="0" applyNumberFormat="1" applyFont="1" applyBorder="1"/>
    <xf numFmtId="49" fontId="14" fillId="0" borderId="18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/>
    <xf numFmtId="49" fontId="14" fillId="0" borderId="6" xfId="0" applyNumberFormat="1" applyFont="1" applyBorder="1" applyAlignment="1">
      <alignment vertical="center"/>
    </xf>
    <xf numFmtId="49" fontId="14" fillId="0" borderId="0" xfId="0" applyNumberFormat="1" applyFont="1" applyBorder="1"/>
    <xf numFmtId="49" fontId="14" fillId="0" borderId="8" xfId="0" applyNumberFormat="1" applyFont="1" applyBorder="1"/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 applyProtection="1">
      <alignment vertical="center"/>
      <protection locked="0"/>
    </xf>
    <xf numFmtId="49" fontId="14" fillId="0" borderId="9" xfId="0" applyNumberFormat="1" applyFont="1" applyBorder="1"/>
    <xf numFmtId="49" fontId="14" fillId="0" borderId="10" xfId="0" applyNumberFormat="1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vertical="center"/>
      <protection locked="0"/>
    </xf>
    <xf numFmtId="49" fontId="14" fillId="0" borderId="6" xfId="0" applyNumberFormat="1" applyFont="1" applyBorder="1"/>
    <xf numFmtId="49" fontId="14" fillId="0" borderId="7" xfId="0" applyNumberFormat="1" applyFont="1" applyBorder="1" applyAlignment="1">
      <alignment vertical="center"/>
    </xf>
    <xf numFmtId="49" fontId="14" fillId="0" borderId="18" xfId="0" applyNumberFormat="1" applyFont="1" applyBorder="1"/>
    <xf numFmtId="49" fontId="14" fillId="0" borderId="10" xfId="0" applyNumberFormat="1" applyFont="1" applyBorder="1"/>
    <xf numFmtId="49" fontId="14" fillId="0" borderId="11" xfId="0" applyNumberFormat="1" applyFont="1" applyBorder="1"/>
    <xf numFmtId="49" fontId="15" fillId="0" borderId="6" xfId="0" applyNumberFormat="1" applyFont="1" applyBorder="1" applyAlignment="1">
      <alignment vertical="center"/>
    </xf>
    <xf numFmtId="49" fontId="13" fillId="0" borderId="7" xfId="0" applyNumberFormat="1" applyFont="1" applyBorder="1"/>
    <xf numFmtId="49" fontId="13" fillId="0" borderId="18" xfId="0" applyNumberFormat="1" applyFont="1" applyBorder="1"/>
    <xf numFmtId="49" fontId="16" fillId="0" borderId="0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textRotation="30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/>
    <xf numFmtId="49" fontId="14" fillId="0" borderId="0" xfId="0" applyNumberFormat="1" applyFont="1" applyBorder="1" applyAlignment="1">
      <alignment textRotation="14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 wrapText="1"/>
    </xf>
    <xf numFmtId="49" fontId="14" fillId="0" borderId="8" xfId="0" applyNumberFormat="1" applyFont="1" applyBorder="1" applyAlignment="1"/>
    <xf numFmtId="49" fontId="14" fillId="0" borderId="0" xfId="0" applyNumberFormat="1" applyFont="1" applyBorder="1" applyAlignment="1"/>
    <xf numFmtId="49" fontId="14" fillId="0" borderId="2" xfId="0" applyNumberFormat="1" applyFont="1" applyBorder="1"/>
    <xf numFmtId="49" fontId="14" fillId="0" borderId="14" xfId="0" applyNumberFormat="1" applyFont="1" applyBorder="1"/>
    <xf numFmtId="49" fontId="14" fillId="0" borderId="8" xfId="0" applyNumberFormat="1" applyFont="1" applyBorder="1" applyAlignment="1">
      <alignment vertical="center"/>
    </xf>
    <xf numFmtId="49" fontId="14" fillId="0" borderId="7" xfId="0" applyNumberFormat="1" applyFont="1" applyBorder="1"/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26" fillId="0" borderId="0" xfId="0" applyFont="1" applyBorder="1"/>
    <xf numFmtId="0" fontId="0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2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164" fontId="10" fillId="3" borderId="0" xfId="0" applyNumberFormat="1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4" fillId="4" borderId="0" xfId="0" applyFont="1" applyFill="1" applyAlignment="1" applyProtection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164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4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/>
    </xf>
    <xf numFmtId="0" fontId="12" fillId="4" borderId="0" xfId="0" applyFont="1" applyFill="1" applyAlignment="1">
      <alignment horizontal="left" vertical="center"/>
    </xf>
    <xf numFmtId="2" fontId="10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center" vertical="center" textRotation="30" wrapText="1"/>
    </xf>
    <xf numFmtId="49" fontId="18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>
      <alignment horizontal="left" vertical="center"/>
    </xf>
    <xf numFmtId="49" fontId="31" fillId="0" borderId="25" xfId="0" applyNumberFormat="1" applyFont="1" applyBorder="1" applyAlignment="1">
      <alignment horizontal="left" vertical="top" textRotation="15" wrapText="1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49" fontId="14" fillId="0" borderId="10" xfId="0" applyNumberFormat="1" applyFont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>
      <alignment horizontal="center" textRotation="90" wrapText="1"/>
    </xf>
    <xf numFmtId="49" fontId="17" fillId="0" borderId="18" xfId="0" applyNumberFormat="1" applyFont="1" applyBorder="1" applyAlignment="1">
      <alignment horizontal="center" textRotation="90" wrapText="1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49" fontId="14" fillId="0" borderId="31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textRotation="135"/>
    </xf>
    <xf numFmtId="49" fontId="14" fillId="0" borderId="27" xfId="0" applyNumberFormat="1" applyFont="1" applyBorder="1" applyAlignment="1">
      <alignment horizontal="center" textRotation="135"/>
    </xf>
    <xf numFmtId="49" fontId="14" fillId="0" borderId="28" xfId="0" applyNumberFormat="1" applyFont="1" applyBorder="1" applyAlignment="1">
      <alignment horizontal="center" textRotation="135"/>
    </xf>
    <xf numFmtId="49" fontId="14" fillId="0" borderId="29" xfId="0" applyNumberFormat="1" applyFont="1" applyBorder="1" applyAlignment="1">
      <alignment horizontal="center" textRotation="135"/>
    </xf>
    <xf numFmtId="49" fontId="14" fillId="0" borderId="10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49" fontId="14" fillId="0" borderId="10" xfId="0" applyNumberFormat="1" applyFont="1" applyBorder="1" applyAlignment="1" applyProtection="1">
      <alignment horizontal="left"/>
      <protection locked="0"/>
    </xf>
    <xf numFmtId="49" fontId="15" fillId="0" borderId="6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Protection="1">
      <protection locked="0"/>
    </xf>
    <xf numFmtId="49" fontId="27" fillId="0" borderId="18" xfId="0" applyNumberFormat="1" applyFont="1" applyBorder="1" applyProtection="1">
      <protection locked="0"/>
    </xf>
    <xf numFmtId="49" fontId="27" fillId="0" borderId="4" xfId="0" applyNumberFormat="1" applyFont="1" applyBorder="1" applyProtection="1">
      <protection locked="0"/>
    </xf>
    <xf numFmtId="49" fontId="27" fillId="0" borderId="19" xfId="0" applyNumberFormat="1" applyFont="1" applyBorder="1" applyProtection="1">
      <protection locked="0"/>
    </xf>
    <xf numFmtId="49" fontId="14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7" fillId="0" borderId="22" xfId="0" applyNumberFormat="1" applyFont="1" applyBorder="1" applyAlignment="1" applyProtection="1">
      <alignment horizontal="left" vertical="center"/>
      <protection locked="0"/>
    </xf>
    <xf numFmtId="49" fontId="27" fillId="0" borderId="22" xfId="0" applyNumberFormat="1" applyFont="1" applyBorder="1" applyAlignment="1" applyProtection="1">
      <alignment horizontal="left"/>
      <protection locked="0"/>
    </xf>
    <xf numFmtId="49" fontId="27" fillId="0" borderId="23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27" fillId="0" borderId="18" xfId="0" applyNumberFormat="1" applyFont="1" applyBorder="1" applyAlignment="1" applyProtection="1">
      <alignment horizontal="left"/>
      <protection locked="0"/>
    </xf>
    <xf numFmtId="49" fontId="14" fillId="0" borderId="22" xfId="0" applyNumberFormat="1" applyFont="1" applyBorder="1" applyAlignment="1">
      <alignment horizontal="left"/>
    </xf>
    <xf numFmtId="49" fontId="0" fillId="0" borderId="22" xfId="0" applyNumberFormat="1" applyBorder="1"/>
    <xf numFmtId="49" fontId="0" fillId="0" borderId="24" xfId="0" applyNumberFormat="1" applyBorder="1"/>
    <xf numFmtId="49" fontId="0" fillId="0" borderId="0" xfId="0" applyNumberFormat="1" applyBorder="1"/>
    <xf numFmtId="49" fontId="0" fillId="0" borderId="21" xfId="0" applyNumberFormat="1" applyBorder="1"/>
    <xf numFmtId="49" fontId="0" fillId="0" borderId="23" xfId="0" applyNumberFormat="1" applyBorder="1"/>
    <xf numFmtId="49" fontId="0" fillId="0" borderId="18" xfId="0" applyNumberFormat="1" applyBorder="1"/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8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/>
    </xf>
    <xf numFmtId="49" fontId="0" fillId="0" borderId="6" xfId="0" applyNumberFormat="1" applyBorder="1"/>
    <xf numFmtId="49" fontId="0" fillId="0" borderId="7" xfId="0" applyNumberFormat="1" applyBorder="1"/>
    <xf numFmtId="49" fontId="24" fillId="0" borderId="0" xfId="0" applyNumberFormat="1" applyFont="1" applyBorder="1" applyProtection="1">
      <protection locked="0"/>
    </xf>
    <xf numFmtId="49" fontId="24" fillId="0" borderId="21" xfId="0" applyNumberFormat="1" applyFont="1" applyBorder="1" applyProtection="1">
      <protection locked="0"/>
    </xf>
    <xf numFmtId="49" fontId="13" fillId="0" borderId="1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 applyProtection="1">
      <alignment horizontal="left"/>
      <protection locked="0"/>
    </xf>
    <xf numFmtId="49" fontId="27" fillId="0" borderId="21" xfId="0" applyNumberFormat="1" applyFont="1" applyBorder="1" applyAlignment="1" applyProtection="1">
      <alignment horizontal="left"/>
      <protection locked="0"/>
    </xf>
    <xf numFmtId="49" fontId="27" fillId="0" borderId="3" xfId="0" applyNumberFormat="1" applyFont="1" applyBorder="1" applyAlignment="1" applyProtection="1">
      <alignment horizontal="left"/>
      <protection locked="0"/>
    </xf>
    <xf numFmtId="49" fontId="27" fillId="0" borderId="4" xfId="0" applyNumberFormat="1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18" xfId="0" applyNumberFormat="1" applyFont="1" applyBorder="1" applyAlignment="1" applyProtection="1">
      <alignment horizontal="left"/>
      <protection locked="0"/>
    </xf>
    <xf numFmtId="49" fontId="27" fillId="0" borderId="19" xfId="0" applyNumberFormat="1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18" xfId="0" applyBorder="1"/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6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15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1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18" xfId="0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left"/>
    </xf>
    <xf numFmtId="0" fontId="0" fillId="0" borderId="22" xfId="0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27" fillId="0" borderId="19" xfId="0" applyFont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/>
    <xf numFmtId="0" fontId="0" fillId="0" borderId="10" xfId="0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 textRotation="135"/>
    </xf>
    <xf numFmtId="0" fontId="14" fillId="0" borderId="27" xfId="0" applyFont="1" applyBorder="1" applyAlignment="1">
      <alignment horizontal="center" textRotation="135"/>
    </xf>
    <xf numFmtId="0" fontId="14" fillId="0" borderId="28" xfId="0" applyFont="1" applyBorder="1" applyAlignment="1">
      <alignment horizontal="center" textRotation="135"/>
    </xf>
    <xf numFmtId="0" fontId="14" fillId="0" borderId="29" xfId="0" applyFont="1" applyBorder="1" applyAlignment="1">
      <alignment horizontal="center" textRotation="135"/>
    </xf>
    <xf numFmtId="0" fontId="17" fillId="0" borderId="25" xfId="0" applyFont="1" applyBorder="1" applyAlignment="1">
      <alignment horizontal="center" vertical="center" textRotation="30" wrapText="1"/>
    </xf>
    <xf numFmtId="0" fontId="14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top" textRotation="15" wrapText="1"/>
    </xf>
    <xf numFmtId="0" fontId="11" fillId="0" borderId="0" xfId="0" applyFont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/>
      <protection locked="0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quotePrefix="1" applyFont="1" applyFill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0" dropStyle="combo" dx="16" fmlaLink="$AN$98" fmlaRange="Datenquelle!$B$3:$B$194" sel="1" val="0"/>
</file>

<file path=xl/ctrlProps/ctrlProp2.xml><?xml version="1.0" encoding="utf-8"?>
<formControlPr xmlns="http://schemas.microsoft.com/office/spreadsheetml/2009/9/main" objectType="Drop" dropLines="30" dropStyle="combo" dx="16" fmlaLink="$AN$98" fmlaRange="Datenquelle!$B$3:$B$131" sel="39" val="26"/>
</file>

<file path=xl/ctrlProps/ctrlProp3.xml><?xml version="1.0" encoding="utf-8"?>
<formControlPr xmlns="http://schemas.microsoft.com/office/spreadsheetml/2009/9/main" objectType="Drop" dropLines="30" dropStyle="combo" dx="16" fmlaLink="$AN$98" fmlaRange="Datenquelle!$B$3:$B$13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162</xdr:row>
      <xdr:rowOff>28576</xdr:rowOff>
    </xdr:from>
    <xdr:to>
      <xdr:col>56</xdr:col>
      <xdr:colOff>2380</xdr:colOff>
      <xdr:row>162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162</xdr:row>
      <xdr:rowOff>28551</xdr:rowOff>
    </xdr:from>
    <xdr:to>
      <xdr:col>55</xdr:col>
      <xdr:colOff>66624</xdr:colOff>
      <xdr:row>162</xdr:row>
      <xdr:rowOff>33313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168</xdr:row>
      <xdr:rowOff>28576</xdr:rowOff>
    </xdr:from>
    <xdr:to>
      <xdr:col>54</xdr:col>
      <xdr:colOff>54140</xdr:colOff>
      <xdr:row>168</xdr:row>
      <xdr:rowOff>33338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 flipH="1">
          <a:off x="3684565" y="11672009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168</xdr:row>
      <xdr:rowOff>28551</xdr:rowOff>
    </xdr:from>
    <xdr:to>
      <xdr:col>54</xdr:col>
      <xdr:colOff>56265</xdr:colOff>
      <xdr:row>168</xdr:row>
      <xdr:rowOff>33313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6200000" flipH="1">
          <a:off x="3686690" y="11671984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252</xdr:row>
      <xdr:rowOff>47624</xdr:rowOff>
    </xdr:from>
    <xdr:to>
      <xdr:col>25</xdr:col>
      <xdr:colOff>42235</xdr:colOff>
      <xdr:row>252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6200000" flipH="1">
          <a:off x="106701" y="16853636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252</xdr:row>
      <xdr:rowOff>47599</xdr:rowOff>
    </xdr:from>
    <xdr:to>
      <xdr:col>25</xdr:col>
      <xdr:colOff>39598</xdr:colOff>
      <xdr:row>252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6200000" flipH="1">
          <a:off x="104064" y="16853611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252</xdr:row>
      <xdr:rowOff>47624</xdr:rowOff>
    </xdr:from>
    <xdr:to>
      <xdr:col>49</xdr:col>
      <xdr:colOff>42235</xdr:colOff>
      <xdr:row>252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rot="16200000" flipH="1">
          <a:off x="1687223" y="1633656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252</xdr:row>
      <xdr:rowOff>47599</xdr:rowOff>
    </xdr:from>
    <xdr:to>
      <xdr:col>49</xdr:col>
      <xdr:colOff>39598</xdr:colOff>
      <xdr:row>252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rot="16200000" flipH="1">
          <a:off x="1684586" y="16336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252</xdr:row>
      <xdr:rowOff>47624</xdr:rowOff>
    </xdr:from>
    <xdr:to>
      <xdr:col>73</xdr:col>
      <xdr:colOff>42235</xdr:colOff>
      <xdr:row>252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252</xdr:row>
      <xdr:rowOff>47599</xdr:rowOff>
    </xdr:from>
    <xdr:to>
      <xdr:col>73</xdr:col>
      <xdr:colOff>39598</xdr:colOff>
      <xdr:row>252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rot="16200000" flipH="1">
          <a:off x="1719547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rot="16200000" flipH="1">
          <a:off x="1716910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94</xdr:row>
          <xdr:rowOff>0</xdr:rowOff>
        </xdr:from>
        <xdr:to>
          <xdr:col>39</xdr:col>
          <xdr:colOff>38100</xdr:colOff>
          <xdr:row>97</xdr:row>
          <xdr:rowOff>0</xdr:rowOff>
        </xdr:to>
        <xdr:sp macro="" textlink="">
          <xdr:nvSpPr>
            <xdr:cNvPr id="1854" name="Drop Dow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6" name="Gerade Verbindung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7" name="Gerade Verbindung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0" name="Gerade Verbindung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1" name="Gerade Verbindung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2" name="Gerade Verbindung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3" name="Gerade Verbindung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4" name="Gerade Verbindung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5" name="Gerade Verbindung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6" name="Gerade Verbindung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7" name="Gerade Verbindung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60" name="Gerade Verbindung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61" name="Gerade Verbindung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3" name="Gerade Verbindung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5" name="Gerade Verbindung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6" name="Gerade Verbindung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94</xdr:row>
          <xdr:rowOff>9525</xdr:rowOff>
        </xdr:from>
        <xdr:to>
          <xdr:col>40</xdr:col>
          <xdr:colOff>19050</xdr:colOff>
          <xdr:row>97</xdr:row>
          <xdr:rowOff>9525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3" name="Gerade Verbindung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3" name="Gerade Verbindu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9525</xdr:rowOff>
        </xdr:from>
        <xdr:to>
          <xdr:col>37</xdr:col>
          <xdr:colOff>47625</xdr:colOff>
          <xdr:row>97</xdr:row>
          <xdr:rowOff>9525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EE430"/>
  <sheetViews>
    <sheetView showGridLines="0" showRowColHeaders="0" tabSelected="1" topLeftCell="A4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22" width="0.875" style="5"/>
    <col min="23" max="23" width="3.875" style="5" bestFit="1" customWidth="1"/>
    <col min="24" max="24" width="3.25" style="5" bestFit="1" customWidth="1"/>
    <col min="25" max="31" width="0.875" style="5"/>
    <col min="32" max="32" width="2.875" style="5" bestFit="1" customWidth="1"/>
    <col min="33" max="34" width="0.875" style="5"/>
    <col min="35" max="36" width="0.875" style="5" customWidth="1"/>
    <col min="37" max="39" width="0.875" style="5"/>
    <col min="40" max="40" width="0.875" style="5" customWidth="1"/>
    <col min="41" max="41" width="3.875" style="5" bestFit="1" customWidth="1"/>
    <col min="42" max="45" width="0.875" style="5"/>
    <col min="46" max="46" width="0.875" style="5" customWidth="1"/>
    <col min="47" max="54" width="0.875" style="5"/>
    <col min="55" max="55" width="3.875" style="5" bestFit="1" customWidth="1"/>
    <col min="56" max="73" width="0.875" style="5"/>
    <col min="74" max="74" width="3.875" style="5" bestFit="1" customWidth="1"/>
    <col min="75" max="16384" width="0.875" style="5"/>
  </cols>
  <sheetData>
    <row r="2" spans="1:100" ht="9" customHeight="1" x14ac:dyDescent="0.2"/>
    <row r="3" spans="1:100" ht="9" customHeight="1" x14ac:dyDescent="0.2"/>
    <row r="4" spans="1:100" ht="5.45" customHeight="1" thickBot="1" x14ac:dyDescent="0.25"/>
    <row r="5" spans="1:100" ht="5.4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</row>
    <row r="6" spans="1:100" ht="5.45" customHeight="1" x14ac:dyDescent="0.2">
      <c r="A6" s="123"/>
      <c r="B6" s="232" t="s">
        <v>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124"/>
      <c r="CR6" s="125"/>
      <c r="CS6" s="126"/>
      <c r="CT6" s="126"/>
      <c r="CU6" s="126"/>
      <c r="CV6" s="126"/>
    </row>
    <row r="7" spans="1:100" ht="5.45" customHeight="1" x14ac:dyDescent="0.2">
      <c r="A7" s="123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124"/>
      <c r="CR7" s="125"/>
      <c r="CS7" s="126"/>
      <c r="CT7" s="126"/>
      <c r="CU7" s="126"/>
      <c r="CV7" s="126"/>
    </row>
    <row r="8" spans="1:100" ht="5.45" customHeight="1" x14ac:dyDescent="0.2">
      <c r="A8" s="123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124"/>
      <c r="CR8" s="125"/>
      <c r="CS8" s="126"/>
      <c r="CT8" s="126"/>
      <c r="CU8" s="126"/>
      <c r="CV8" s="126"/>
    </row>
    <row r="9" spans="1:100" ht="5.45" customHeight="1" thickBo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9"/>
      <c r="CS9" s="126"/>
      <c r="CT9" s="126"/>
      <c r="CU9" s="126"/>
      <c r="CV9" s="126"/>
    </row>
    <row r="10" spans="1:100" ht="5.45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</row>
    <row r="11" spans="1:100" ht="5.45" customHeight="1" x14ac:dyDescent="0.2">
      <c r="A11" s="126"/>
      <c r="B11" s="305" t="s">
        <v>1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126"/>
      <c r="CT11" s="126"/>
      <c r="CU11" s="126"/>
      <c r="CV11" s="126"/>
    </row>
    <row r="12" spans="1:100" ht="5.45" customHeight="1" x14ac:dyDescent="0.2">
      <c r="A12" s="126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126"/>
      <c r="CT12" s="126"/>
      <c r="CU12" s="126"/>
      <c r="CV12" s="126"/>
    </row>
    <row r="13" spans="1:100" ht="5.45" customHeight="1" x14ac:dyDescent="0.2">
      <c r="A13" s="126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126"/>
      <c r="CT13" s="126"/>
      <c r="CU13" s="126"/>
      <c r="CV13" s="126"/>
    </row>
    <row r="14" spans="1:100" ht="5.45" customHeight="1" x14ac:dyDescent="0.2">
      <c r="A14" s="126"/>
      <c r="B14" s="232" t="s">
        <v>2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126"/>
      <c r="CT14" s="126"/>
      <c r="CU14" s="126"/>
      <c r="CV14" s="126"/>
    </row>
    <row r="15" spans="1:100" ht="5.45" customHeight="1" x14ac:dyDescent="0.2">
      <c r="A15" s="126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126"/>
      <c r="CT15" s="126"/>
      <c r="CU15" s="126"/>
      <c r="CV15" s="126"/>
    </row>
    <row r="16" spans="1:100" ht="5.45" customHeight="1" thickBot="1" x14ac:dyDescent="0.25">
      <c r="A16" s="126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126"/>
      <c r="CT16" s="126"/>
      <c r="CU16" s="126"/>
      <c r="CV16" s="126"/>
    </row>
    <row r="17" spans="1:100" ht="5.45" customHeight="1" x14ac:dyDescent="0.2">
      <c r="A17" s="130"/>
      <c r="B17" s="306" t="s">
        <v>3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2"/>
      <c r="BV17" s="230" t="s">
        <v>7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8"/>
      <c r="CS17" s="126"/>
      <c r="CT17" s="126"/>
      <c r="CU17" s="126"/>
      <c r="CV17" s="126"/>
    </row>
    <row r="18" spans="1:100" ht="5.45" customHeight="1" x14ac:dyDescent="0.2">
      <c r="A18" s="123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33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302"/>
      <c r="CS18" s="126"/>
      <c r="CT18" s="126"/>
      <c r="CU18" s="126"/>
      <c r="CV18" s="126"/>
    </row>
    <row r="19" spans="1:100" ht="5.45" customHeight="1" x14ac:dyDescent="0.2">
      <c r="A19" s="123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33"/>
      <c r="BV19" s="283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5"/>
      <c r="CS19" s="126"/>
      <c r="CT19" s="126"/>
      <c r="CU19" s="126"/>
      <c r="CV19" s="126"/>
    </row>
    <row r="20" spans="1:100" ht="5.45" customHeight="1" x14ac:dyDescent="0.2">
      <c r="A20" s="123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34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7"/>
      <c r="CS20" s="126"/>
      <c r="CT20" s="126"/>
      <c r="CU20" s="126"/>
      <c r="CV20" s="126"/>
    </row>
    <row r="21" spans="1:100" ht="5.45" customHeight="1" x14ac:dyDescent="0.2">
      <c r="A21" s="123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33"/>
      <c r="BV21" s="288" t="s">
        <v>8</v>
      </c>
      <c r="BW21" s="289"/>
      <c r="BX21" s="289"/>
      <c r="BY21" s="289"/>
      <c r="BZ21" s="289"/>
      <c r="CA21" s="289"/>
      <c r="CB21" s="291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3"/>
      <c r="CS21" s="126"/>
      <c r="CT21" s="126"/>
      <c r="CU21" s="126"/>
      <c r="CV21" s="126"/>
    </row>
    <row r="22" spans="1:100" ht="5.45" customHeight="1" x14ac:dyDescent="0.2">
      <c r="A22" s="123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33"/>
      <c r="BV22" s="290"/>
      <c r="BW22" s="290"/>
      <c r="BX22" s="290"/>
      <c r="BY22" s="290"/>
      <c r="BZ22" s="290"/>
      <c r="CA22" s="290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5"/>
      <c r="CS22" s="126"/>
      <c r="CT22" s="126"/>
      <c r="CU22" s="126"/>
      <c r="CV22" s="126"/>
    </row>
    <row r="23" spans="1:100" ht="5.45" customHeight="1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4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9"/>
      <c r="CS23" s="126"/>
      <c r="CT23" s="126"/>
      <c r="CU23" s="126"/>
      <c r="CV23" s="126"/>
    </row>
    <row r="24" spans="1:100" ht="5.45" customHeight="1" x14ac:dyDescent="0.2">
      <c r="A24" s="123"/>
      <c r="B24" s="296" t="s">
        <v>4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8"/>
      <c r="AZ24" s="133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40"/>
      <c r="BV24" s="288" t="s">
        <v>9</v>
      </c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301"/>
      <c r="CS24" s="126"/>
      <c r="CT24" s="126"/>
      <c r="CU24" s="126"/>
      <c r="CV24" s="126"/>
    </row>
    <row r="25" spans="1:100" ht="5.45" customHeight="1" x14ac:dyDescent="0.2">
      <c r="A25" s="123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300"/>
      <c r="AZ25" s="133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33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302"/>
      <c r="CS25" s="126"/>
      <c r="CT25" s="126"/>
      <c r="CU25" s="126"/>
      <c r="CV25" s="126"/>
    </row>
    <row r="26" spans="1:100" ht="5.45" customHeight="1" x14ac:dyDescent="0.2">
      <c r="A26" s="123"/>
      <c r="B26" s="282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10"/>
      <c r="AZ26" s="133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33"/>
      <c r="BV26" s="141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25"/>
      <c r="CS26" s="126"/>
      <c r="CT26" s="126"/>
      <c r="CU26" s="126"/>
      <c r="CV26" s="126"/>
    </row>
    <row r="27" spans="1:100" ht="5.45" customHeight="1" x14ac:dyDescent="0.2">
      <c r="A27" s="123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10"/>
      <c r="AZ27" s="133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33"/>
      <c r="BV27" s="142"/>
      <c r="BW27" s="142"/>
      <c r="BX27" s="141"/>
      <c r="BY27" s="141"/>
      <c r="BZ27" s="227" t="s">
        <v>20</v>
      </c>
      <c r="CA27" s="227"/>
      <c r="CB27" s="227"/>
      <c r="CC27" s="227"/>
      <c r="CD27" s="227"/>
      <c r="CE27" s="227"/>
      <c r="CF27" s="227"/>
      <c r="CG27" s="227"/>
      <c r="CH27" s="227"/>
      <c r="CI27" s="142"/>
      <c r="CJ27" s="142"/>
      <c r="CK27" s="142"/>
      <c r="CL27" s="142"/>
      <c r="CM27" s="142"/>
      <c r="CN27" s="142"/>
      <c r="CO27" s="142"/>
      <c r="CP27" s="142"/>
      <c r="CQ27" s="142"/>
      <c r="CR27" s="125"/>
      <c r="CS27" s="126"/>
      <c r="CT27" s="126"/>
      <c r="CU27" s="126"/>
      <c r="CV27" s="126"/>
    </row>
    <row r="28" spans="1:100" ht="5.45" customHeight="1" x14ac:dyDescent="0.2">
      <c r="A28" s="123"/>
      <c r="B28" s="282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10"/>
      <c r="AZ28" s="133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33"/>
      <c r="BV28" s="141"/>
      <c r="BW28" s="142"/>
      <c r="BX28" s="143"/>
      <c r="BY28" s="141"/>
      <c r="BZ28" s="227"/>
      <c r="CA28" s="227"/>
      <c r="CB28" s="227"/>
      <c r="CC28" s="227"/>
      <c r="CD28" s="227"/>
      <c r="CE28" s="227"/>
      <c r="CF28" s="227"/>
      <c r="CG28" s="227"/>
      <c r="CH28" s="227"/>
      <c r="CI28" s="142"/>
      <c r="CJ28" s="142"/>
      <c r="CK28" s="142"/>
      <c r="CL28" s="142"/>
      <c r="CM28" s="142"/>
      <c r="CN28" s="142"/>
      <c r="CO28" s="142"/>
      <c r="CP28" s="142"/>
      <c r="CQ28" s="142"/>
      <c r="CR28" s="125"/>
      <c r="CS28" s="126"/>
      <c r="CT28" s="126"/>
      <c r="CU28" s="126"/>
      <c r="CV28" s="126"/>
    </row>
    <row r="29" spans="1:100" ht="5.45" customHeight="1" x14ac:dyDescent="0.2">
      <c r="A29" s="123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10"/>
      <c r="AZ29" s="133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33"/>
      <c r="BV29" s="142"/>
      <c r="BW29" s="142"/>
      <c r="BX29" s="141"/>
      <c r="BY29" s="141"/>
      <c r="BZ29" s="227"/>
      <c r="CA29" s="227"/>
      <c r="CB29" s="227"/>
      <c r="CC29" s="227"/>
      <c r="CD29" s="227"/>
      <c r="CE29" s="227"/>
      <c r="CF29" s="227"/>
      <c r="CG29" s="227"/>
      <c r="CH29" s="227"/>
      <c r="CI29" s="142"/>
      <c r="CJ29" s="142"/>
      <c r="CK29" s="142"/>
      <c r="CL29" s="142"/>
      <c r="CM29" s="142"/>
      <c r="CN29" s="142"/>
      <c r="CO29" s="142"/>
      <c r="CP29" s="142"/>
      <c r="CQ29" s="142"/>
      <c r="CR29" s="125"/>
      <c r="CS29" s="126"/>
      <c r="CT29" s="126"/>
      <c r="CU29" s="126"/>
      <c r="CV29" s="126"/>
    </row>
    <row r="30" spans="1:100" ht="5.45" customHeight="1" x14ac:dyDescent="0.2">
      <c r="A30" s="135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34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4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9"/>
      <c r="CS30" s="126"/>
      <c r="CT30" s="126"/>
      <c r="CU30" s="126"/>
      <c r="CV30" s="126"/>
    </row>
    <row r="31" spans="1:100" ht="5.45" customHeight="1" x14ac:dyDescent="0.2">
      <c r="A31" s="123"/>
      <c r="B31" s="296" t="s">
        <v>5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/>
      <c r="AZ31" s="311" t="s">
        <v>148</v>
      </c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3"/>
      <c r="BU31" s="133"/>
      <c r="BV31" s="227" t="s">
        <v>7</v>
      </c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302"/>
      <c r="CS31" s="126"/>
      <c r="CT31" s="126"/>
      <c r="CU31" s="126"/>
      <c r="CV31" s="126"/>
    </row>
    <row r="32" spans="1:100" ht="5.45" customHeight="1" x14ac:dyDescent="0.2">
      <c r="A32" s="123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300"/>
      <c r="AZ32" s="314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6"/>
      <c r="BU32" s="133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302"/>
      <c r="CS32" s="126"/>
      <c r="CT32" s="126"/>
      <c r="CU32" s="126"/>
      <c r="CV32" s="126"/>
    </row>
    <row r="33" spans="1:100" ht="5.45" customHeight="1" x14ac:dyDescent="0.2">
      <c r="A33" s="123"/>
      <c r="B33" s="282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10"/>
      <c r="AZ33" s="317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318"/>
      <c r="BU33" s="133"/>
      <c r="BV33" s="283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5"/>
      <c r="CS33" s="126"/>
      <c r="CT33" s="126"/>
      <c r="CU33" s="126"/>
      <c r="CV33" s="126"/>
    </row>
    <row r="34" spans="1:100" ht="5.45" customHeight="1" x14ac:dyDescent="0.2">
      <c r="A34" s="123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10"/>
      <c r="AZ34" s="319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1"/>
      <c r="BU34" s="134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7"/>
      <c r="CS34" s="126"/>
      <c r="CT34" s="126"/>
      <c r="CU34" s="126"/>
      <c r="CV34" s="126"/>
    </row>
    <row r="35" spans="1:100" ht="5.45" customHeight="1" x14ac:dyDescent="0.2">
      <c r="A35" s="123"/>
      <c r="B35" s="282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10"/>
      <c r="AZ35" s="311" t="s">
        <v>149</v>
      </c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3"/>
      <c r="BU35" s="133"/>
      <c r="BV35" s="288" t="s">
        <v>8</v>
      </c>
      <c r="BW35" s="289"/>
      <c r="BX35" s="289"/>
      <c r="BY35" s="289"/>
      <c r="BZ35" s="289"/>
      <c r="CA35" s="289"/>
      <c r="CB35" s="322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4"/>
      <c r="CS35" s="126"/>
      <c r="CT35" s="126"/>
      <c r="CU35" s="126"/>
      <c r="CV35" s="126"/>
    </row>
    <row r="36" spans="1:100" ht="5.45" customHeight="1" x14ac:dyDescent="0.2">
      <c r="A36" s="123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10"/>
      <c r="AZ36" s="314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6"/>
      <c r="BU36" s="133"/>
      <c r="BV36" s="290"/>
      <c r="BW36" s="290"/>
      <c r="BX36" s="290"/>
      <c r="BY36" s="290"/>
      <c r="BZ36" s="290"/>
      <c r="CA36" s="290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6"/>
      <c r="CS36" s="126"/>
      <c r="CT36" s="126"/>
      <c r="CU36" s="126"/>
      <c r="CV36" s="126"/>
    </row>
    <row r="37" spans="1:100" ht="5.45" customHeight="1" x14ac:dyDescent="0.25">
      <c r="A37" s="12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7"/>
      <c r="AZ37" s="317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318"/>
      <c r="BU37" s="133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5"/>
      <c r="CS37" s="126"/>
      <c r="CT37" s="126"/>
      <c r="CU37" s="126"/>
      <c r="CV37" s="126"/>
    </row>
    <row r="38" spans="1:100" ht="5.45" customHeight="1" x14ac:dyDescent="0.2">
      <c r="A38" s="13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5"/>
      <c r="AZ38" s="319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1"/>
      <c r="BU38" s="134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9"/>
      <c r="CS38" s="126"/>
      <c r="CT38" s="126"/>
      <c r="CU38" s="126"/>
      <c r="CV38" s="126"/>
    </row>
    <row r="39" spans="1:100" ht="5.45" customHeight="1" x14ac:dyDescent="0.2">
      <c r="A39" s="123"/>
      <c r="B39" s="296" t="s">
        <v>6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8"/>
      <c r="AZ39" s="140"/>
      <c r="BA39" s="296" t="s">
        <v>10</v>
      </c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301"/>
      <c r="CS39" s="126"/>
      <c r="CT39" s="126"/>
      <c r="CU39" s="126"/>
      <c r="CV39" s="126"/>
    </row>
    <row r="40" spans="1:100" ht="5.45" customHeight="1" x14ac:dyDescent="0.2">
      <c r="A40" s="123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300"/>
      <c r="AZ40" s="133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302"/>
      <c r="CS40" s="126"/>
      <c r="CT40" s="126"/>
      <c r="CU40" s="126"/>
      <c r="CV40" s="126"/>
    </row>
    <row r="41" spans="1:100" ht="5.45" customHeight="1" x14ac:dyDescent="0.2">
      <c r="A41" s="123"/>
      <c r="B41" s="282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10"/>
      <c r="AZ41" s="133"/>
      <c r="BA41" s="282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8"/>
      <c r="CS41" s="126"/>
      <c r="CT41" s="126"/>
      <c r="CU41" s="126"/>
      <c r="CV41" s="126"/>
    </row>
    <row r="42" spans="1:100" ht="5.45" customHeight="1" x14ac:dyDescent="0.2">
      <c r="A42" s="123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10"/>
      <c r="AZ42" s="133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8"/>
      <c r="CS42" s="126"/>
      <c r="CT42" s="126"/>
      <c r="CU42" s="126"/>
      <c r="CV42" s="126"/>
    </row>
    <row r="43" spans="1:100" ht="5.45" customHeight="1" x14ac:dyDescent="0.2">
      <c r="A43" s="123"/>
      <c r="B43" s="282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10"/>
      <c r="AZ43" s="133"/>
      <c r="BA43" s="282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  <c r="CC43" s="327"/>
      <c r="CD43" s="327"/>
      <c r="CE43" s="327"/>
      <c r="CF43" s="327"/>
      <c r="CG43" s="327"/>
      <c r="CH43" s="327"/>
      <c r="CI43" s="327"/>
      <c r="CJ43" s="327"/>
      <c r="CK43" s="327"/>
      <c r="CL43" s="327"/>
      <c r="CM43" s="327"/>
      <c r="CN43" s="327"/>
      <c r="CO43" s="327"/>
      <c r="CP43" s="327"/>
      <c r="CQ43" s="327"/>
      <c r="CR43" s="328"/>
      <c r="CS43" s="126"/>
      <c r="CT43" s="126"/>
      <c r="CU43" s="126"/>
      <c r="CV43" s="126"/>
    </row>
    <row r="44" spans="1:100" ht="5.45" customHeight="1" x14ac:dyDescent="0.2">
      <c r="A44" s="123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10"/>
      <c r="AZ44" s="133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8"/>
      <c r="CS44" s="126"/>
      <c r="CT44" s="126"/>
      <c r="CU44" s="126"/>
      <c r="CV44" s="126"/>
    </row>
    <row r="45" spans="1:100" ht="5.45" customHeight="1" thickBo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48"/>
      <c r="AZ45" s="149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9"/>
      <c r="CS45" s="126"/>
      <c r="CT45" s="126"/>
      <c r="CU45" s="126"/>
      <c r="CV45" s="126"/>
    </row>
    <row r="46" spans="1:100" ht="5.45" customHeight="1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</row>
    <row r="47" spans="1:100" ht="5.45" customHeight="1" x14ac:dyDescent="0.2">
      <c r="A47" s="126"/>
      <c r="B47" s="232" t="s">
        <v>11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126"/>
      <c r="CT47" s="126"/>
      <c r="CU47" s="126"/>
      <c r="CV47" s="126"/>
    </row>
    <row r="48" spans="1:100" ht="5.45" customHeight="1" x14ac:dyDescent="0.2">
      <c r="A48" s="126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126"/>
      <c r="CT48" s="126"/>
      <c r="CU48" s="126"/>
      <c r="CV48" s="126"/>
    </row>
    <row r="49" spans="1:100" ht="5.45" customHeight="1" thickBot="1" x14ac:dyDescent="0.25">
      <c r="A49" s="126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126"/>
      <c r="CT49" s="126"/>
      <c r="CU49" s="126"/>
      <c r="CV49" s="126"/>
    </row>
    <row r="50" spans="1:100" ht="5.45" customHeight="1" x14ac:dyDescent="0.2">
      <c r="A50" s="130"/>
      <c r="B50" s="131"/>
      <c r="C50" s="131"/>
      <c r="D50" s="230" t="s">
        <v>12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131"/>
      <c r="V50" s="131"/>
      <c r="W50" s="230" t="s">
        <v>13</v>
      </c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131"/>
      <c r="AO50" s="131"/>
      <c r="AP50" s="230" t="s">
        <v>14</v>
      </c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131"/>
      <c r="BH50" s="131"/>
      <c r="BI50" s="230" t="s">
        <v>15</v>
      </c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131"/>
      <c r="CA50" s="131"/>
      <c r="CB50" s="230" t="s">
        <v>16</v>
      </c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9"/>
      <c r="CS50" s="126"/>
      <c r="CT50" s="126"/>
      <c r="CU50" s="126"/>
      <c r="CV50" s="126"/>
    </row>
    <row r="51" spans="1:100" ht="5.45" customHeight="1" x14ac:dyDescent="0.2">
      <c r="A51" s="123"/>
      <c r="B51" s="143"/>
      <c r="C51" s="1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43"/>
      <c r="V51" s="126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143"/>
      <c r="AO51" s="126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143"/>
      <c r="BH51" s="126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143"/>
      <c r="CA51" s="126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35"/>
      <c r="CS51" s="126"/>
      <c r="CT51" s="126"/>
      <c r="CU51" s="126"/>
      <c r="CV51" s="126"/>
    </row>
    <row r="52" spans="1:100" ht="5.45" customHeight="1" x14ac:dyDescent="0.2">
      <c r="A52" s="123"/>
      <c r="B52" s="126"/>
      <c r="C52" s="126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126"/>
      <c r="V52" s="126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126"/>
      <c r="AO52" s="126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126"/>
      <c r="BH52" s="1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126"/>
      <c r="CA52" s="126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35"/>
      <c r="CS52" s="126"/>
      <c r="CT52" s="126"/>
      <c r="CU52" s="126"/>
      <c r="CV52" s="126"/>
    </row>
    <row r="53" spans="1:100" ht="5.45" customHeight="1" x14ac:dyDescent="0.2">
      <c r="A53" s="123"/>
      <c r="B53" s="126"/>
      <c r="C53" s="126"/>
      <c r="D53" s="227" t="s">
        <v>17</v>
      </c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126"/>
      <c r="V53" s="126"/>
      <c r="W53" s="227" t="s">
        <v>434</v>
      </c>
      <c r="X53" s="227"/>
      <c r="Y53" s="227"/>
      <c r="Z53" s="227"/>
      <c r="AA53" s="227"/>
      <c r="AB53" s="227"/>
      <c r="AC53" s="227"/>
      <c r="AD53" s="231" t="s">
        <v>428</v>
      </c>
      <c r="AE53" s="231"/>
      <c r="AF53" s="231"/>
      <c r="AG53" s="231"/>
      <c r="AH53" s="231"/>
      <c r="AI53" s="227" t="s">
        <v>435</v>
      </c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126"/>
      <c r="BH53" s="126"/>
      <c r="BI53" s="229" t="s">
        <v>151</v>
      </c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141"/>
      <c r="CM53" s="141"/>
      <c r="CN53" s="141"/>
      <c r="CO53" s="141"/>
      <c r="CP53" s="141"/>
      <c r="CQ53" s="141"/>
      <c r="CR53" s="150"/>
      <c r="CS53" s="126"/>
      <c r="CT53" s="126"/>
      <c r="CU53" s="126"/>
      <c r="CV53" s="126"/>
    </row>
    <row r="54" spans="1:100" ht="5.45" customHeight="1" x14ac:dyDescent="0.2">
      <c r="A54" s="123"/>
      <c r="B54" s="143"/>
      <c r="C54" s="1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143"/>
      <c r="V54" s="126"/>
      <c r="W54" s="227"/>
      <c r="X54" s="227"/>
      <c r="Y54" s="227"/>
      <c r="Z54" s="227"/>
      <c r="AA54" s="227"/>
      <c r="AB54" s="227"/>
      <c r="AC54" s="227"/>
      <c r="AD54" s="231"/>
      <c r="AE54" s="231"/>
      <c r="AF54" s="231"/>
      <c r="AG54" s="231"/>
      <c r="AH54" s="231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143"/>
      <c r="BH54" s="126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141"/>
      <c r="CM54" s="141"/>
      <c r="CN54" s="141"/>
      <c r="CO54" s="141"/>
      <c r="CP54" s="141"/>
      <c r="CQ54" s="141"/>
      <c r="CR54" s="150"/>
      <c r="CS54" s="126"/>
      <c r="CT54" s="126"/>
      <c r="CU54" s="126"/>
      <c r="CV54" s="126"/>
    </row>
    <row r="55" spans="1:100" ht="5.45" customHeight="1" x14ac:dyDescent="0.2">
      <c r="A55" s="123"/>
      <c r="B55" s="126"/>
      <c r="C55" s="126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26"/>
      <c r="V55" s="126"/>
      <c r="W55" s="227"/>
      <c r="X55" s="227"/>
      <c r="Y55" s="227"/>
      <c r="Z55" s="227"/>
      <c r="AA55" s="227"/>
      <c r="AB55" s="227"/>
      <c r="AC55" s="227"/>
      <c r="AD55" s="231"/>
      <c r="AE55" s="231"/>
      <c r="AF55" s="231"/>
      <c r="AG55" s="231"/>
      <c r="AH55" s="231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126"/>
      <c r="BH55" s="126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141"/>
      <c r="CM55" s="141"/>
      <c r="CN55" s="141"/>
      <c r="CO55" s="141"/>
      <c r="CP55" s="141"/>
      <c r="CQ55" s="141"/>
      <c r="CR55" s="150"/>
      <c r="CS55" s="126"/>
      <c r="CT55" s="126"/>
      <c r="CU55" s="126"/>
      <c r="CV55" s="126"/>
    </row>
    <row r="56" spans="1:100" ht="5.45" customHeight="1" x14ac:dyDescent="0.2">
      <c r="A56" s="123"/>
      <c r="B56" s="227" t="s">
        <v>18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35"/>
      <c r="CS56" s="126"/>
      <c r="CT56" s="126"/>
      <c r="CU56" s="126"/>
      <c r="CV56" s="126"/>
    </row>
    <row r="57" spans="1:100" ht="5.45" customHeight="1" x14ac:dyDescent="0.2">
      <c r="A57" s="123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35"/>
      <c r="CS57" s="126"/>
      <c r="CT57" s="126"/>
      <c r="CU57" s="126"/>
      <c r="CV57" s="126"/>
    </row>
    <row r="58" spans="1:100" ht="5.45" customHeight="1" x14ac:dyDescent="0.2">
      <c r="A58" s="123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35"/>
      <c r="CS58" s="126"/>
      <c r="CT58" s="126"/>
      <c r="CU58" s="126"/>
      <c r="CV58" s="126"/>
    </row>
    <row r="59" spans="1:100" ht="5.45" customHeight="1" x14ac:dyDescent="0.2">
      <c r="A59" s="123"/>
      <c r="B59" s="242" t="s">
        <v>19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141"/>
      <c r="AI59" s="141"/>
      <c r="AJ59" s="141"/>
      <c r="AK59" s="141"/>
      <c r="AL59" s="227" t="s">
        <v>20</v>
      </c>
      <c r="AM59" s="227"/>
      <c r="AN59" s="227"/>
      <c r="AO59" s="227"/>
      <c r="AP59" s="227"/>
      <c r="AQ59" s="227"/>
      <c r="AR59" s="227"/>
      <c r="AS59" s="227"/>
      <c r="AT59" s="227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50"/>
      <c r="CS59" s="126"/>
      <c r="CT59" s="126"/>
      <c r="CU59" s="126"/>
      <c r="CV59" s="126"/>
    </row>
    <row r="60" spans="1:100" ht="5.45" customHeight="1" x14ac:dyDescent="0.2">
      <c r="A60" s="123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141"/>
      <c r="AI60" s="141"/>
      <c r="AJ60" s="143"/>
      <c r="AK60" s="141"/>
      <c r="AL60" s="227"/>
      <c r="AM60" s="227"/>
      <c r="AN60" s="227"/>
      <c r="AO60" s="227"/>
      <c r="AP60" s="227"/>
      <c r="AQ60" s="227"/>
      <c r="AR60" s="227"/>
      <c r="AS60" s="227"/>
      <c r="AT60" s="227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50"/>
      <c r="CS60" s="126"/>
      <c r="CT60" s="126"/>
      <c r="CU60" s="126"/>
      <c r="CV60" s="126"/>
    </row>
    <row r="61" spans="1:100" ht="5.45" customHeight="1" thickBot="1" x14ac:dyDescent="0.25">
      <c r="A61" s="12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151"/>
      <c r="AI61" s="151"/>
      <c r="AJ61" s="151"/>
      <c r="AK61" s="151"/>
      <c r="AL61" s="228"/>
      <c r="AM61" s="228"/>
      <c r="AN61" s="228"/>
      <c r="AO61" s="228"/>
      <c r="AP61" s="228"/>
      <c r="AQ61" s="228"/>
      <c r="AR61" s="228"/>
      <c r="AS61" s="228"/>
      <c r="AT61" s="228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2"/>
      <c r="CS61" s="126"/>
      <c r="CT61" s="126"/>
      <c r="CU61" s="126"/>
      <c r="CV61" s="126"/>
    </row>
    <row r="62" spans="1:100" ht="5.45" customHeight="1" x14ac:dyDescent="0.2">
      <c r="A62" s="126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41"/>
      <c r="AI62" s="141"/>
      <c r="AJ62" s="141"/>
      <c r="AK62" s="141"/>
      <c r="AL62" s="154"/>
      <c r="AM62" s="154"/>
      <c r="AN62" s="154"/>
      <c r="AO62" s="154"/>
      <c r="AP62" s="154"/>
      <c r="AQ62" s="154"/>
      <c r="AR62" s="154"/>
      <c r="AS62" s="154"/>
      <c r="AT62" s="154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26"/>
      <c r="CT62" s="126"/>
      <c r="CU62" s="126"/>
      <c r="CV62" s="126"/>
    </row>
    <row r="63" spans="1:100" ht="5.45" customHeight="1" x14ac:dyDescent="0.2">
      <c r="A63" s="126"/>
      <c r="B63" s="330" t="s">
        <v>548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330"/>
      <c r="CI63" s="330"/>
      <c r="CJ63" s="330"/>
      <c r="CK63" s="330"/>
      <c r="CL63" s="330"/>
      <c r="CM63" s="330"/>
      <c r="CN63" s="330"/>
      <c r="CO63" s="330"/>
      <c r="CP63" s="330"/>
      <c r="CQ63" s="330"/>
      <c r="CR63" s="330"/>
      <c r="CS63" s="126"/>
      <c r="CT63" s="126"/>
      <c r="CU63" s="126"/>
      <c r="CV63" s="126"/>
    </row>
    <row r="64" spans="1:100" ht="5.45" customHeight="1" x14ac:dyDescent="0.2">
      <c r="A64" s="126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0"/>
      <c r="CR64" s="330"/>
      <c r="CS64" s="126"/>
      <c r="CT64" s="126"/>
      <c r="CU64" s="126"/>
      <c r="CV64" s="126"/>
    </row>
    <row r="65" spans="1:100" ht="5.45" customHeight="1" thickBot="1" x14ac:dyDescent="0.25">
      <c r="A65" s="126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126"/>
      <c r="CT65" s="126"/>
      <c r="CU65" s="126"/>
      <c r="CV65" s="126"/>
    </row>
    <row r="66" spans="1:100" s="30" customFormat="1" ht="5.45" customHeight="1" x14ac:dyDescent="0.2">
      <c r="A66" s="155"/>
      <c r="B66" s="230" t="s">
        <v>21</v>
      </c>
      <c r="C66" s="230"/>
      <c r="D66" s="230"/>
      <c r="E66" s="230"/>
      <c r="F66" s="230"/>
      <c r="G66" s="230"/>
      <c r="H66" s="230"/>
      <c r="I66" s="230"/>
      <c r="J66" s="156"/>
      <c r="K66" s="131"/>
      <c r="L66" s="131"/>
      <c r="M66" s="156"/>
      <c r="N66" s="156"/>
      <c r="O66" s="156"/>
      <c r="P66" s="131"/>
      <c r="Q66" s="131"/>
      <c r="R66" s="230" t="s">
        <v>22</v>
      </c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131"/>
      <c r="AJ66" s="131"/>
      <c r="AK66" s="230" t="s">
        <v>23</v>
      </c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131"/>
      <c r="BC66" s="131"/>
      <c r="BD66" s="230" t="s">
        <v>24</v>
      </c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131"/>
      <c r="BV66" s="131"/>
      <c r="BW66" s="230" t="s">
        <v>436</v>
      </c>
      <c r="BX66" s="230"/>
      <c r="BY66" s="230"/>
      <c r="BZ66" s="230"/>
      <c r="CA66" s="230"/>
      <c r="CB66" s="230"/>
      <c r="CC66" s="230"/>
      <c r="CD66" s="230"/>
      <c r="CE66" s="230"/>
      <c r="CF66" s="230"/>
      <c r="CG66" s="331" t="s">
        <v>437</v>
      </c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2"/>
      <c r="CS66" s="157"/>
      <c r="CT66" s="157"/>
      <c r="CU66" s="157"/>
      <c r="CV66" s="157"/>
    </row>
    <row r="67" spans="1:100" s="30" customFormat="1" ht="5.45" customHeight="1" x14ac:dyDescent="0.2">
      <c r="A67" s="158"/>
      <c r="B67" s="227"/>
      <c r="C67" s="227"/>
      <c r="D67" s="227"/>
      <c r="E67" s="227"/>
      <c r="F67" s="227"/>
      <c r="G67" s="227"/>
      <c r="H67" s="227"/>
      <c r="I67" s="227"/>
      <c r="J67" s="141"/>
      <c r="K67" s="126"/>
      <c r="L67" s="126"/>
      <c r="M67" s="141"/>
      <c r="N67" s="141"/>
      <c r="O67" s="141"/>
      <c r="P67" s="143"/>
      <c r="Q67" s="126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191" t="e">
        <f>VLOOKUP(AN98,Datenquelle!A:AI,3,FALSE)</f>
        <v>#N/A</v>
      </c>
      <c r="AJ67" s="126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143"/>
      <c r="BC67" s="126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143"/>
      <c r="BV67" s="126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333"/>
      <c r="CS67" s="157"/>
      <c r="CT67" s="157"/>
      <c r="CU67" s="157"/>
      <c r="CV67" s="157"/>
    </row>
    <row r="68" spans="1:100" s="30" customFormat="1" ht="5.45" customHeight="1" x14ac:dyDescent="0.2">
      <c r="A68" s="158"/>
      <c r="B68" s="227"/>
      <c r="C68" s="227"/>
      <c r="D68" s="227"/>
      <c r="E68" s="227"/>
      <c r="F68" s="227"/>
      <c r="G68" s="227"/>
      <c r="H68" s="227"/>
      <c r="I68" s="227"/>
      <c r="J68" s="141"/>
      <c r="K68" s="126"/>
      <c r="L68" s="126"/>
      <c r="M68" s="141"/>
      <c r="N68" s="141"/>
      <c r="O68" s="141"/>
      <c r="P68" s="126"/>
      <c r="Q68" s="126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126"/>
      <c r="AJ68" s="126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126"/>
      <c r="BC68" s="126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126"/>
      <c r="BV68" s="126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333"/>
      <c r="CS68" s="157"/>
      <c r="CT68" s="157"/>
      <c r="CU68" s="157"/>
      <c r="CV68" s="157"/>
    </row>
    <row r="69" spans="1:100" s="30" customFormat="1" ht="5.45" customHeight="1" x14ac:dyDescent="0.2">
      <c r="A69" s="158"/>
      <c r="B69" s="126"/>
      <c r="C69" s="126"/>
      <c r="D69" s="227" t="s">
        <v>25</v>
      </c>
      <c r="E69" s="227"/>
      <c r="F69" s="227"/>
      <c r="G69" s="227"/>
      <c r="H69" s="227"/>
      <c r="I69" s="227"/>
      <c r="J69" s="227"/>
      <c r="K69" s="141"/>
      <c r="L69" s="141"/>
      <c r="M69" s="141"/>
      <c r="N69" s="141"/>
      <c r="O69" s="141"/>
      <c r="P69" s="126"/>
      <c r="Q69" s="126"/>
      <c r="R69" s="227" t="s">
        <v>26</v>
      </c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141"/>
      <c r="AJ69" s="141"/>
      <c r="AK69" s="242" t="s">
        <v>438</v>
      </c>
      <c r="AL69" s="242"/>
      <c r="AM69" s="242"/>
      <c r="AN69" s="242"/>
      <c r="AO69" s="242"/>
      <c r="AP69" s="242"/>
      <c r="AQ69" s="348" t="s">
        <v>589</v>
      </c>
      <c r="AR69" s="348"/>
      <c r="AS69" s="348"/>
      <c r="AT69" s="348"/>
      <c r="AU69" s="348"/>
      <c r="AV69" s="348"/>
      <c r="AW69" s="141"/>
      <c r="AX69" s="141"/>
      <c r="AY69" s="141"/>
      <c r="AZ69" s="141"/>
      <c r="BA69" s="141"/>
      <c r="BB69" s="269" t="s">
        <v>27</v>
      </c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341" t="e">
        <f>VLOOKUP(AN98,Datenquelle!A:AI,4,FALSE)</f>
        <v>#N/A</v>
      </c>
      <c r="BO69" s="341"/>
      <c r="BP69" s="341"/>
      <c r="BQ69" s="341"/>
      <c r="BR69" s="334" t="s">
        <v>460</v>
      </c>
      <c r="BS69" s="334"/>
      <c r="BT69" s="340" t="s">
        <v>428</v>
      </c>
      <c r="BU69" s="340"/>
      <c r="BV69" s="340"/>
      <c r="BW69" s="340"/>
      <c r="BX69" s="334" t="s">
        <v>48</v>
      </c>
      <c r="BY69" s="334"/>
      <c r="BZ69" s="334"/>
      <c r="CA69" s="338" t="s">
        <v>428</v>
      </c>
      <c r="CB69" s="338"/>
      <c r="CC69" s="338"/>
      <c r="CD69" s="338"/>
      <c r="CE69" s="334" t="s">
        <v>460</v>
      </c>
      <c r="CF69" s="334"/>
      <c r="CG69" s="338" t="s">
        <v>428</v>
      </c>
      <c r="CH69" s="338"/>
      <c r="CI69" s="338"/>
      <c r="CJ69" s="338"/>
      <c r="CK69" s="334" t="s">
        <v>48</v>
      </c>
      <c r="CL69" s="334"/>
      <c r="CM69" s="334"/>
      <c r="CN69" s="159"/>
      <c r="CO69" s="159"/>
      <c r="CP69" s="159"/>
      <c r="CQ69" s="159"/>
      <c r="CR69" s="160"/>
      <c r="CS69" s="157"/>
      <c r="CT69" s="157"/>
      <c r="CU69" s="157"/>
      <c r="CV69" s="157"/>
    </row>
    <row r="70" spans="1:100" s="30" customFormat="1" ht="5.45" customHeight="1" x14ac:dyDescent="0.2">
      <c r="A70" s="158"/>
      <c r="B70" s="143"/>
      <c r="C70" s="126"/>
      <c r="D70" s="227"/>
      <c r="E70" s="227"/>
      <c r="F70" s="227"/>
      <c r="G70" s="227"/>
      <c r="H70" s="227"/>
      <c r="I70" s="227"/>
      <c r="J70" s="227"/>
      <c r="K70" s="141"/>
      <c r="L70" s="141"/>
      <c r="M70" s="141"/>
      <c r="N70" s="141"/>
      <c r="O70" s="141"/>
      <c r="P70" s="143"/>
      <c r="Q70" s="126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141"/>
      <c r="AJ70" s="141"/>
      <c r="AK70" s="242"/>
      <c r="AL70" s="242"/>
      <c r="AM70" s="242"/>
      <c r="AN70" s="242"/>
      <c r="AO70" s="242"/>
      <c r="AP70" s="242"/>
      <c r="AQ70" s="348"/>
      <c r="AR70" s="348"/>
      <c r="AS70" s="348"/>
      <c r="AT70" s="348"/>
      <c r="AU70" s="348"/>
      <c r="AV70" s="348"/>
      <c r="AW70" s="141"/>
      <c r="AX70" s="141"/>
      <c r="AY70" s="141"/>
      <c r="AZ70" s="141"/>
      <c r="BA70" s="141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341"/>
      <c r="BO70" s="341"/>
      <c r="BP70" s="341"/>
      <c r="BQ70" s="341"/>
      <c r="BR70" s="334"/>
      <c r="BS70" s="334"/>
      <c r="BT70" s="340"/>
      <c r="BU70" s="340"/>
      <c r="BV70" s="340"/>
      <c r="BW70" s="340"/>
      <c r="BX70" s="334"/>
      <c r="BY70" s="334"/>
      <c r="BZ70" s="334"/>
      <c r="CA70" s="338"/>
      <c r="CB70" s="338"/>
      <c r="CC70" s="338"/>
      <c r="CD70" s="338"/>
      <c r="CE70" s="334"/>
      <c r="CF70" s="334"/>
      <c r="CG70" s="338"/>
      <c r="CH70" s="338"/>
      <c r="CI70" s="338"/>
      <c r="CJ70" s="338"/>
      <c r="CK70" s="334"/>
      <c r="CL70" s="334"/>
      <c r="CM70" s="334"/>
      <c r="CN70" s="159"/>
      <c r="CO70" s="159"/>
      <c r="CP70" s="159"/>
      <c r="CQ70" s="159"/>
      <c r="CR70" s="160"/>
      <c r="CS70" s="157"/>
      <c r="CT70" s="157"/>
      <c r="CU70" s="157"/>
      <c r="CV70" s="157"/>
    </row>
    <row r="71" spans="1:100" s="30" customFormat="1" ht="5.45" customHeight="1" x14ac:dyDescent="0.2">
      <c r="A71" s="158"/>
      <c r="B71" s="126"/>
      <c r="C71" s="126"/>
      <c r="D71" s="227"/>
      <c r="E71" s="227"/>
      <c r="F71" s="227"/>
      <c r="G71" s="227"/>
      <c r="H71" s="227"/>
      <c r="I71" s="227"/>
      <c r="J71" s="227"/>
      <c r="K71" s="141"/>
      <c r="L71" s="141"/>
      <c r="M71" s="141"/>
      <c r="N71" s="141"/>
      <c r="O71" s="141"/>
      <c r="P71" s="126"/>
      <c r="Q71" s="126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141"/>
      <c r="AJ71" s="141"/>
      <c r="AK71" s="242"/>
      <c r="AL71" s="242"/>
      <c r="AM71" s="242"/>
      <c r="AN71" s="242"/>
      <c r="AO71" s="242"/>
      <c r="AP71" s="242"/>
      <c r="AQ71" s="348"/>
      <c r="AR71" s="348"/>
      <c r="AS71" s="348"/>
      <c r="AT71" s="348"/>
      <c r="AU71" s="348"/>
      <c r="AV71" s="348"/>
      <c r="AW71" s="141"/>
      <c r="AX71" s="141"/>
      <c r="AY71" s="141"/>
      <c r="AZ71" s="141"/>
      <c r="BA71" s="141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341"/>
      <c r="BO71" s="341"/>
      <c r="BP71" s="341"/>
      <c r="BQ71" s="341"/>
      <c r="BR71" s="334"/>
      <c r="BS71" s="334"/>
      <c r="BT71" s="340"/>
      <c r="BU71" s="340"/>
      <c r="BV71" s="340"/>
      <c r="BW71" s="340"/>
      <c r="BX71" s="334"/>
      <c r="BY71" s="334"/>
      <c r="BZ71" s="334"/>
      <c r="CA71" s="338"/>
      <c r="CB71" s="338"/>
      <c r="CC71" s="338"/>
      <c r="CD71" s="338"/>
      <c r="CE71" s="334"/>
      <c r="CF71" s="334"/>
      <c r="CG71" s="338"/>
      <c r="CH71" s="338"/>
      <c r="CI71" s="338"/>
      <c r="CJ71" s="338"/>
      <c r="CK71" s="334"/>
      <c r="CL71" s="334"/>
      <c r="CM71" s="334"/>
      <c r="CN71" s="159"/>
      <c r="CO71" s="159"/>
      <c r="CP71" s="159"/>
      <c r="CQ71" s="159"/>
      <c r="CR71" s="160"/>
      <c r="CS71" s="157"/>
      <c r="CT71" s="157"/>
      <c r="CU71" s="157"/>
      <c r="CV71" s="157"/>
    </row>
    <row r="72" spans="1:100" s="30" customFormat="1" ht="5.45" customHeight="1" x14ac:dyDescent="0.2">
      <c r="A72" s="158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269" t="s">
        <v>464</v>
      </c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335" t="s">
        <v>461</v>
      </c>
      <c r="BO72" s="335"/>
      <c r="BP72" s="335"/>
      <c r="BQ72" s="335"/>
      <c r="BR72" s="334" t="s">
        <v>462</v>
      </c>
      <c r="BS72" s="334"/>
      <c r="BT72" s="338" t="s">
        <v>452</v>
      </c>
      <c r="BU72" s="338"/>
      <c r="BV72" s="338"/>
      <c r="BW72" s="338"/>
      <c r="BX72" s="334" t="s">
        <v>58</v>
      </c>
      <c r="BY72" s="334"/>
      <c r="BZ72" s="159"/>
      <c r="CA72" s="338" t="s">
        <v>461</v>
      </c>
      <c r="CB72" s="338"/>
      <c r="CC72" s="338"/>
      <c r="CD72" s="338"/>
      <c r="CE72" s="334" t="s">
        <v>462</v>
      </c>
      <c r="CF72" s="334"/>
      <c r="CG72" s="338" t="s">
        <v>461</v>
      </c>
      <c r="CH72" s="338"/>
      <c r="CI72" s="338"/>
      <c r="CJ72" s="338"/>
      <c r="CK72" s="334" t="s">
        <v>58</v>
      </c>
      <c r="CL72" s="334"/>
      <c r="CM72" s="159"/>
      <c r="CN72" s="159"/>
      <c r="CO72" s="159"/>
      <c r="CP72" s="159"/>
      <c r="CQ72" s="159"/>
      <c r="CR72" s="160"/>
      <c r="CS72" s="157"/>
      <c r="CT72" s="157"/>
      <c r="CU72" s="157"/>
      <c r="CV72" s="157"/>
    </row>
    <row r="73" spans="1:100" s="30" customFormat="1" ht="5.45" customHeight="1" x14ac:dyDescent="0.2">
      <c r="A73" s="158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335"/>
      <c r="BO73" s="335"/>
      <c r="BP73" s="335"/>
      <c r="BQ73" s="335"/>
      <c r="BR73" s="334"/>
      <c r="BS73" s="334"/>
      <c r="BT73" s="338"/>
      <c r="BU73" s="338"/>
      <c r="BV73" s="338"/>
      <c r="BW73" s="338"/>
      <c r="BX73" s="334"/>
      <c r="BY73" s="334"/>
      <c r="BZ73" s="159"/>
      <c r="CA73" s="338"/>
      <c r="CB73" s="338"/>
      <c r="CC73" s="338"/>
      <c r="CD73" s="338"/>
      <c r="CE73" s="334"/>
      <c r="CF73" s="334"/>
      <c r="CG73" s="338"/>
      <c r="CH73" s="338"/>
      <c r="CI73" s="338"/>
      <c r="CJ73" s="338"/>
      <c r="CK73" s="334"/>
      <c r="CL73" s="334"/>
      <c r="CM73" s="159"/>
      <c r="CN73" s="159"/>
      <c r="CO73" s="159"/>
      <c r="CP73" s="159"/>
      <c r="CQ73" s="159"/>
      <c r="CR73" s="160"/>
      <c r="CS73" s="157"/>
      <c r="CT73" s="157"/>
      <c r="CU73" s="157"/>
      <c r="CV73" s="157"/>
    </row>
    <row r="74" spans="1:100" s="30" customFormat="1" ht="5.45" customHeight="1" thickBot="1" x14ac:dyDescent="0.25">
      <c r="A74" s="16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343"/>
      <c r="BL74" s="343"/>
      <c r="BM74" s="343"/>
      <c r="BN74" s="336"/>
      <c r="BO74" s="336"/>
      <c r="BP74" s="336"/>
      <c r="BQ74" s="336"/>
      <c r="BR74" s="337"/>
      <c r="BS74" s="337"/>
      <c r="BT74" s="339"/>
      <c r="BU74" s="339"/>
      <c r="BV74" s="339"/>
      <c r="BW74" s="339"/>
      <c r="BX74" s="337"/>
      <c r="BY74" s="337"/>
      <c r="BZ74" s="162"/>
      <c r="CA74" s="339"/>
      <c r="CB74" s="339"/>
      <c r="CC74" s="339"/>
      <c r="CD74" s="339"/>
      <c r="CE74" s="337"/>
      <c r="CF74" s="337"/>
      <c r="CG74" s="339"/>
      <c r="CH74" s="339"/>
      <c r="CI74" s="339"/>
      <c r="CJ74" s="339"/>
      <c r="CK74" s="337"/>
      <c r="CL74" s="337"/>
      <c r="CM74" s="162"/>
      <c r="CN74" s="162"/>
      <c r="CO74" s="162"/>
      <c r="CP74" s="162"/>
      <c r="CQ74" s="162"/>
      <c r="CR74" s="163"/>
      <c r="CS74" s="157"/>
      <c r="CT74" s="157"/>
      <c r="CU74" s="157"/>
      <c r="CV74" s="157"/>
    </row>
    <row r="75" spans="1:100" s="30" customFormat="1" ht="5.45" customHeight="1" x14ac:dyDescent="0.2">
      <c r="A75" s="157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41"/>
      <c r="BG75" s="141"/>
      <c r="BH75" s="141"/>
      <c r="BI75" s="141"/>
      <c r="BJ75" s="141"/>
      <c r="BK75" s="141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7"/>
      <c r="CT75" s="157"/>
      <c r="CU75" s="157"/>
      <c r="CV75" s="157"/>
    </row>
    <row r="76" spans="1:100" ht="5.45" customHeight="1" x14ac:dyDescent="0.2">
      <c r="A76" s="126"/>
      <c r="B76" s="330" t="s">
        <v>28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30"/>
      <c r="CD76" s="330"/>
      <c r="CE76" s="330"/>
      <c r="CF76" s="330"/>
      <c r="CG76" s="330"/>
      <c r="CH76" s="330"/>
      <c r="CI76" s="330"/>
      <c r="CJ76" s="330"/>
      <c r="CK76" s="330"/>
      <c r="CL76" s="330"/>
      <c r="CM76" s="330"/>
      <c r="CN76" s="330"/>
      <c r="CO76" s="330"/>
      <c r="CP76" s="330"/>
      <c r="CQ76" s="330"/>
      <c r="CR76" s="330"/>
      <c r="CS76" s="126"/>
      <c r="CT76" s="126"/>
      <c r="CU76" s="126"/>
      <c r="CV76" s="126"/>
    </row>
    <row r="77" spans="1:100" ht="5.45" customHeight="1" x14ac:dyDescent="0.2">
      <c r="A77" s="126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0"/>
      <c r="CI77" s="330"/>
      <c r="CJ77" s="330"/>
      <c r="CK77" s="330"/>
      <c r="CL77" s="330"/>
      <c r="CM77" s="330"/>
      <c r="CN77" s="330"/>
      <c r="CO77" s="330"/>
      <c r="CP77" s="330"/>
      <c r="CQ77" s="330"/>
      <c r="CR77" s="330"/>
      <c r="CS77" s="126"/>
      <c r="CT77" s="126"/>
      <c r="CU77" s="126"/>
      <c r="CV77" s="126"/>
    </row>
    <row r="78" spans="1:100" ht="5.45" customHeight="1" thickBot="1" x14ac:dyDescent="0.25">
      <c r="A78" s="126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330"/>
      <c r="BL78" s="330"/>
      <c r="BM78" s="330"/>
      <c r="BN78" s="330"/>
      <c r="BO78" s="330"/>
      <c r="BP78" s="330"/>
      <c r="BQ78" s="330"/>
      <c r="BR78" s="330"/>
      <c r="BS78" s="330"/>
      <c r="BT78" s="330"/>
      <c r="BU78" s="330"/>
      <c r="BV78" s="330"/>
      <c r="BW78" s="330"/>
      <c r="BX78" s="330"/>
      <c r="BY78" s="330"/>
      <c r="BZ78" s="330"/>
      <c r="CA78" s="330"/>
      <c r="CB78" s="330"/>
      <c r="CC78" s="330"/>
      <c r="CD78" s="330"/>
      <c r="CE78" s="330"/>
      <c r="CF78" s="330"/>
      <c r="CG78" s="330"/>
      <c r="CH78" s="330"/>
      <c r="CI78" s="330"/>
      <c r="CJ78" s="330"/>
      <c r="CK78" s="330"/>
      <c r="CL78" s="330"/>
      <c r="CM78" s="330"/>
      <c r="CN78" s="330"/>
      <c r="CO78" s="330"/>
      <c r="CP78" s="330"/>
      <c r="CQ78" s="330"/>
      <c r="CR78" s="330"/>
      <c r="CS78" s="126"/>
      <c r="CT78" s="126"/>
      <c r="CU78" s="126"/>
      <c r="CV78" s="126"/>
    </row>
    <row r="79" spans="1:100" ht="5.45" customHeight="1" x14ac:dyDescent="0.2">
      <c r="A79" s="130"/>
      <c r="B79" s="230" t="s">
        <v>29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331" t="s">
        <v>30</v>
      </c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2"/>
      <c r="CS79" s="126"/>
      <c r="CT79" s="126"/>
      <c r="CU79" s="126"/>
      <c r="CV79" s="126"/>
    </row>
    <row r="80" spans="1:100" ht="5.45" customHeight="1" x14ac:dyDescent="0.2">
      <c r="A80" s="123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333"/>
      <c r="CS80" s="126"/>
      <c r="CT80" s="126"/>
      <c r="CU80" s="126"/>
      <c r="CV80" s="126"/>
    </row>
    <row r="81" spans="1:100" ht="5.45" customHeight="1" x14ac:dyDescent="0.2">
      <c r="A81" s="123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333"/>
      <c r="CS81" s="126"/>
      <c r="CT81" s="126"/>
      <c r="CU81" s="126"/>
      <c r="CV81" s="126"/>
    </row>
    <row r="82" spans="1:100" ht="5.45" customHeight="1" x14ac:dyDescent="0.2">
      <c r="A82" s="123"/>
      <c r="B82" s="227" t="s">
        <v>31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126"/>
      <c r="N82" s="126"/>
      <c r="O82" s="227" t="s">
        <v>32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126"/>
      <c r="AD82" s="126"/>
      <c r="AE82" s="227" t="s">
        <v>33</v>
      </c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126"/>
      <c r="AT82" s="126"/>
      <c r="AU82" s="227" t="s">
        <v>34</v>
      </c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126"/>
      <c r="BJ82" s="126"/>
      <c r="BK82" s="227" t="s">
        <v>35</v>
      </c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126"/>
      <c r="BZ82" s="126"/>
      <c r="CA82" s="227" t="s">
        <v>36</v>
      </c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35"/>
      <c r="CS82" s="126"/>
      <c r="CT82" s="126"/>
      <c r="CU82" s="126"/>
      <c r="CV82" s="126"/>
    </row>
    <row r="83" spans="1:100" ht="5.45" customHeight="1" x14ac:dyDescent="0.2">
      <c r="A83" s="123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143"/>
      <c r="N83" s="126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143"/>
      <c r="AD83" s="126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143"/>
      <c r="AT83" s="126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143"/>
      <c r="BJ83" s="126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143"/>
      <c r="BZ83" s="126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35"/>
      <c r="CS83" s="126"/>
      <c r="CT83" s="126"/>
      <c r="CU83" s="126"/>
      <c r="CV83" s="126"/>
    </row>
    <row r="84" spans="1:100" ht="5.45" customHeight="1" x14ac:dyDescent="0.2">
      <c r="A84" s="123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126"/>
      <c r="N84" s="126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126"/>
      <c r="AD84" s="126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126"/>
      <c r="AT84" s="126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126"/>
      <c r="BJ84" s="126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126"/>
      <c r="BZ84" s="126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35"/>
      <c r="CS84" s="126"/>
      <c r="CT84" s="126"/>
      <c r="CU84" s="126"/>
      <c r="CV84" s="126"/>
    </row>
    <row r="85" spans="1:100" ht="5.45" customHeight="1" x14ac:dyDescent="0.2">
      <c r="A85" s="123"/>
      <c r="B85" s="227" t="s">
        <v>37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69" t="s">
        <v>32</v>
      </c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29" t="s">
        <v>38</v>
      </c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141"/>
      <c r="BH85" s="141"/>
      <c r="BI85" s="126"/>
      <c r="BJ85" s="126"/>
      <c r="BK85" s="227" t="s">
        <v>39</v>
      </c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9" t="s">
        <v>38</v>
      </c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141"/>
      <c r="CR85" s="150"/>
      <c r="CS85" s="126"/>
      <c r="CT85" s="126"/>
      <c r="CU85" s="126"/>
      <c r="CV85" s="126"/>
    </row>
    <row r="86" spans="1:100" ht="5.45" customHeight="1" x14ac:dyDescent="0.2">
      <c r="A86" s="123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141"/>
      <c r="BH86" s="141"/>
      <c r="BI86" s="143"/>
      <c r="BJ86" s="126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141"/>
      <c r="CR86" s="150"/>
      <c r="CS86" s="126"/>
      <c r="CT86" s="126"/>
      <c r="CU86" s="126"/>
      <c r="CV86" s="126"/>
    </row>
    <row r="87" spans="1:100" ht="5.45" customHeight="1" x14ac:dyDescent="0.2">
      <c r="A87" s="123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141"/>
      <c r="BH87" s="141"/>
      <c r="BI87" s="126"/>
      <c r="BJ87" s="126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141"/>
      <c r="CR87" s="150"/>
      <c r="CS87" s="126"/>
      <c r="CT87" s="126"/>
      <c r="CU87" s="126"/>
      <c r="CV87" s="126"/>
    </row>
    <row r="88" spans="1:100" ht="5.45" customHeight="1" x14ac:dyDescent="0.2">
      <c r="A88" s="12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26"/>
      <c r="N88" s="126"/>
      <c r="O88" s="126"/>
      <c r="P88" s="126"/>
      <c r="Q88" s="126"/>
      <c r="R88" s="269" t="s">
        <v>40</v>
      </c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29" t="s">
        <v>38</v>
      </c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141"/>
      <c r="BH88" s="141"/>
      <c r="BI88" s="126"/>
      <c r="BJ88" s="126"/>
      <c r="BK88" s="227" t="s">
        <v>41</v>
      </c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9" t="s">
        <v>38</v>
      </c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141"/>
      <c r="CR88" s="150"/>
      <c r="CS88" s="126"/>
      <c r="CT88" s="126"/>
      <c r="CU88" s="126"/>
      <c r="CV88" s="126"/>
    </row>
    <row r="89" spans="1:100" ht="5.45" customHeight="1" x14ac:dyDescent="0.2">
      <c r="A89" s="123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26"/>
      <c r="N89" s="126"/>
      <c r="O89" s="126"/>
      <c r="P89" s="126"/>
      <c r="Q89" s="126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141"/>
      <c r="BH89" s="141"/>
      <c r="BI89" s="143"/>
      <c r="BJ89" s="126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141"/>
      <c r="CR89" s="150"/>
      <c r="CS89" s="126"/>
      <c r="CT89" s="126"/>
      <c r="CU89" s="126"/>
      <c r="CV89" s="126"/>
    </row>
    <row r="90" spans="1:100" ht="5.45" customHeight="1" thickBot="1" x14ac:dyDescent="0.25">
      <c r="A90" s="127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28"/>
      <c r="N90" s="128"/>
      <c r="O90" s="128"/>
      <c r="P90" s="128"/>
      <c r="Q90" s="128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151"/>
      <c r="BH90" s="151"/>
      <c r="BI90" s="128"/>
      <c r="BJ90" s="1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151"/>
      <c r="CR90" s="152"/>
      <c r="CS90" s="126"/>
      <c r="CT90" s="126"/>
      <c r="CU90" s="126"/>
      <c r="CV90" s="126"/>
    </row>
    <row r="91" spans="1:100" ht="5.4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</row>
    <row r="92" spans="1:100" ht="5.45" customHeight="1" x14ac:dyDescent="0.2">
      <c r="B92" s="344" t="s">
        <v>42</v>
      </c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</row>
    <row r="93" spans="1:100" ht="5.45" customHeight="1" x14ac:dyDescent="0.2"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</row>
    <row r="94" spans="1:100" ht="5.45" customHeight="1" thickBot="1" x14ac:dyDescent="0.25"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</row>
    <row r="95" spans="1:100" s="30" customFormat="1" ht="5.45" customHeight="1" x14ac:dyDescent="0.2">
      <c r="A95" s="29"/>
      <c r="B95" s="345" t="s">
        <v>29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7" t="s">
        <v>43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27"/>
      <c r="BD95" s="27"/>
      <c r="BE95" s="347" t="s">
        <v>44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27"/>
      <c r="BW95" s="27"/>
      <c r="BX95" s="347" t="s">
        <v>45</v>
      </c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"/>
      <c r="CP95" s="34"/>
      <c r="CQ95" s="34"/>
      <c r="CR95" s="35"/>
    </row>
    <row r="96" spans="1:100" s="30" customFormat="1" ht="5.45" customHeight="1" x14ac:dyDescent="0.2">
      <c r="A96" s="3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 t="e">
        <f>VLOOKUP(AN98,Datenquelle!A:AI,5,FALSE)</f>
        <v>#N/A</v>
      </c>
      <c r="BD96" s="2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 t="e">
        <f>VLOOKUP(AN98,Datenquelle!A:AI,6,FALSE)</f>
        <v>#N/A</v>
      </c>
      <c r="BW96" s="22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42"/>
      <c r="CM96" s="342"/>
      <c r="CN96" s="342"/>
      <c r="CR96" s="36"/>
    </row>
    <row r="97" spans="1:135" s="30" customFormat="1" ht="5.45" customHeight="1" x14ac:dyDescent="0.2">
      <c r="A97" s="31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22"/>
      <c r="BD97" s="22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22"/>
      <c r="BW97" s="22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R97" s="36"/>
    </row>
    <row r="98" spans="1:135" s="30" customFormat="1" ht="5.45" customHeight="1" x14ac:dyDescent="0.2">
      <c r="A98" s="31"/>
      <c r="B98" s="208" t="s">
        <v>29</v>
      </c>
      <c r="C98" s="22"/>
      <c r="D98" s="342" t="s">
        <v>46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22"/>
      <c r="V98" s="22"/>
      <c r="W98" s="342" t="s">
        <v>47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98">
        <v>1</v>
      </c>
      <c r="AO98" s="22"/>
      <c r="AP98" s="22"/>
      <c r="AQ98" s="342" t="s">
        <v>482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52" t="s">
        <v>465</v>
      </c>
      <c r="BJ98" s="352"/>
      <c r="BK98" s="352"/>
      <c r="BL98" s="352"/>
      <c r="BM98" s="352"/>
      <c r="BN98" s="352"/>
      <c r="BO98" s="352"/>
      <c r="BP98" s="352"/>
      <c r="BQ98" s="342" t="s">
        <v>466</v>
      </c>
      <c r="BR98" s="342"/>
      <c r="BS98" s="342"/>
      <c r="BT98" s="342"/>
      <c r="BU98" s="342"/>
      <c r="BV98" s="342"/>
      <c r="BW98" s="342"/>
      <c r="BX98" s="342"/>
      <c r="BY98" s="342"/>
      <c r="BZ98" s="342"/>
      <c r="CA98" s="96"/>
      <c r="CB98" s="96"/>
      <c r="CC98" s="96"/>
      <c r="CD98" s="354" t="e">
        <f>VLOOKUP(AN98,Datenquelle!A:AI,8,FALSE)</f>
        <v>#N/A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22"/>
      <c r="CR98" s="36"/>
    </row>
    <row r="99" spans="1:135" s="30" customFormat="1" ht="5.45" customHeight="1" x14ac:dyDescent="0.2">
      <c r="A99" s="31"/>
      <c r="B99" s="103" t="e">
        <f>VLOOKUP(AN98,Datenquelle!A:AI,5,FALSE)</f>
        <v>#N/A</v>
      </c>
      <c r="C99" s="2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2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22"/>
      <c r="AO99" s="103" t="e">
        <f>VLOOKUP(AN98,Datenquelle!A:AI,7,FALSE)</f>
        <v>#N/A</v>
      </c>
      <c r="AP99" s="2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52"/>
      <c r="BJ99" s="352"/>
      <c r="BK99" s="352"/>
      <c r="BL99" s="352"/>
      <c r="BM99" s="352"/>
      <c r="BN99" s="352"/>
      <c r="BO99" s="352"/>
      <c r="BP99" s="352"/>
      <c r="BQ99" s="342"/>
      <c r="BR99" s="342"/>
      <c r="BS99" s="342"/>
      <c r="BT99" s="342"/>
      <c r="BU99" s="342"/>
      <c r="BV99" s="342"/>
      <c r="BW99" s="342"/>
      <c r="BX99" s="342"/>
      <c r="BY99" s="342"/>
      <c r="BZ99" s="342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22"/>
      <c r="CR99" s="36"/>
    </row>
    <row r="100" spans="1:135" s="30" customFormat="1" ht="5.45" customHeight="1" x14ac:dyDescent="0.2">
      <c r="A100" s="31"/>
      <c r="B100" s="22"/>
      <c r="C100" s="2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22"/>
      <c r="V100" s="2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22"/>
      <c r="AO100" s="22"/>
      <c r="AP100" s="2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52"/>
      <c r="BJ100" s="352"/>
      <c r="BK100" s="352"/>
      <c r="BL100" s="352"/>
      <c r="BM100" s="352"/>
      <c r="BN100" s="352"/>
      <c r="BO100" s="352"/>
      <c r="BP100" s="352"/>
      <c r="BQ100" s="342"/>
      <c r="BR100" s="342"/>
      <c r="BS100" s="342"/>
      <c r="BT100" s="342"/>
      <c r="BU100" s="342"/>
      <c r="BV100" s="342"/>
      <c r="BW100" s="342"/>
      <c r="BX100" s="342"/>
      <c r="BY100" s="342"/>
      <c r="BZ100" s="342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22"/>
      <c r="CR100" s="36"/>
    </row>
    <row r="101" spans="1:135" s="30" customFormat="1" ht="5.45" customHeight="1" x14ac:dyDescent="0.2">
      <c r="A101" s="31"/>
      <c r="B101" s="342" t="s">
        <v>49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  <c r="EE101" s="194"/>
    </row>
    <row r="102" spans="1:135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135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135" s="30" customFormat="1" ht="5.45" customHeight="1" x14ac:dyDescent="0.2">
      <c r="A104" s="31"/>
      <c r="B104" s="342" t="s">
        <v>539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270" t="e">
        <f>VLOOKUP(AN98,Datenquelle!A:AI,9,FALSE)</f>
        <v>#N/A</v>
      </c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342" t="s">
        <v>48</v>
      </c>
      <c r="AI104" s="342"/>
      <c r="AJ104" s="342"/>
      <c r="AK104" s="342"/>
      <c r="AL104" s="342"/>
      <c r="AS104" s="342" t="s">
        <v>53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 t="e">
        <f>VLOOKUP(AN98,Datenquelle!A:AI,18,FALSE)</f>
        <v>#N/A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135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135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135" s="30" customFormat="1" ht="5.45" customHeight="1" x14ac:dyDescent="0.2">
      <c r="A107" s="31"/>
      <c r="B107" s="342" t="s">
        <v>51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 t="e">
        <f>VLOOKUP(AN98,Datenquelle!A:AI,10,FALSE)</f>
        <v>#N/A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54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351" t="e">
        <f>VLOOKUP(AN98,Datenquelle!A:AI,19,FALSE)</f>
        <v>#N/A</v>
      </c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42"/>
      <c r="BZ107" s="342"/>
      <c r="CA107" s="342"/>
      <c r="CB107" s="342"/>
      <c r="CC107" s="342"/>
      <c r="CR107" s="36"/>
    </row>
    <row r="108" spans="1:135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42"/>
      <c r="BZ108" s="342"/>
      <c r="CA108" s="342"/>
      <c r="CB108" s="342"/>
      <c r="CC108" s="342"/>
      <c r="CR108" s="36"/>
    </row>
    <row r="109" spans="1:135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42"/>
      <c r="BZ109" s="342"/>
      <c r="CA109" s="342"/>
      <c r="CB109" s="342"/>
      <c r="CC109" s="342"/>
      <c r="CR109" s="36"/>
    </row>
    <row r="110" spans="1:135" s="30" customFormat="1" ht="5.45" customHeight="1" x14ac:dyDescent="0.2">
      <c r="A110" s="31"/>
      <c r="B110" s="342" t="s">
        <v>52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 t="e">
        <f>VLOOKUP(AN98,Datenquelle!A:AI,11,FALSE)</f>
        <v>#N/A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55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 t="e">
        <f>VLOOKUP(AN98,Datenquelle!A:AI,20,FALSE)</f>
        <v>#N/A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135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135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57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59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60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61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62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590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 t="e">
        <f>VLOOKUP(AN98,Datenquelle!A:AI,13,FALSE)</f>
        <v>#N/A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5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63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 t="e">
        <f>VLOOKUP(AN98,Datenquelle!A:AI,14,FALSE)</f>
        <v>#N/A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42" t="s">
        <v>50</v>
      </c>
      <c r="AN122" s="342"/>
      <c r="AO122" s="342"/>
      <c r="AP122" s="342"/>
      <c r="AQ122" s="342"/>
      <c r="AT122" s="342" t="s">
        <v>66</v>
      </c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51" t="e">
        <f>VLOOKUP(AN98,Datenquelle!A:AI,21,FALSE)</f>
        <v>#N/A</v>
      </c>
      <c r="BN122" s="351"/>
      <c r="BO122" s="351"/>
      <c r="BP122" s="351"/>
      <c r="BQ122" s="351"/>
      <c r="BR122" s="351"/>
      <c r="BS122" s="351"/>
      <c r="BT122" s="351"/>
      <c r="BU122" s="351"/>
      <c r="BV122" s="351"/>
      <c r="BW122" s="351"/>
      <c r="BX122" s="351"/>
      <c r="BY122" s="105"/>
      <c r="BZ122" s="22"/>
      <c r="CA122" s="22"/>
      <c r="CB122" s="22"/>
      <c r="CC122" s="22"/>
      <c r="CD122" s="22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42"/>
      <c r="AN123" s="342"/>
      <c r="AO123" s="342"/>
      <c r="AP123" s="342"/>
      <c r="AQ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105"/>
      <c r="BZ123" s="22"/>
      <c r="CA123" s="22"/>
      <c r="CB123" s="22"/>
      <c r="CC123" s="22"/>
      <c r="CD123" s="22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42"/>
      <c r="AN124" s="342"/>
      <c r="AO124" s="342"/>
      <c r="AP124" s="342"/>
      <c r="AQ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2"/>
      <c r="BE124" s="342"/>
      <c r="BF124" s="342"/>
      <c r="BG124" s="342"/>
      <c r="BH124" s="342"/>
      <c r="BI124" s="342"/>
      <c r="BJ124" s="342"/>
      <c r="BK124" s="342"/>
      <c r="BL124" s="342"/>
      <c r="BM124" s="351"/>
      <c r="BN124" s="351"/>
      <c r="BO124" s="351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105"/>
      <c r="BZ124" s="22"/>
      <c r="CA124" s="22"/>
      <c r="CB124" s="22"/>
      <c r="CC124" s="22"/>
      <c r="CD124" s="22"/>
      <c r="CR124" s="36"/>
    </row>
    <row r="125" spans="1:96" s="30" customFormat="1" ht="5.45" customHeight="1" x14ac:dyDescent="0.2">
      <c r="A125" s="31"/>
      <c r="B125" s="342" t="s">
        <v>64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51" t="e">
        <f>VLOOKUP(AN98,Datenquelle!A:AI,15,FALSE)</f>
        <v>#N/A</v>
      </c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42" t="s">
        <v>65</v>
      </c>
      <c r="AN125" s="342"/>
      <c r="AO125" s="342"/>
      <c r="AP125" s="342"/>
      <c r="AQ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42"/>
      <c r="AN126" s="342"/>
      <c r="AO126" s="342"/>
      <c r="AP126" s="342"/>
      <c r="AQ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42"/>
      <c r="AN127" s="342"/>
      <c r="AO127" s="342"/>
      <c r="AP127" s="342"/>
      <c r="AQ127" s="342"/>
      <c r="CR127" s="36"/>
    </row>
    <row r="128" spans="1:96" s="30" customFormat="1" ht="5.45" customHeight="1" x14ac:dyDescent="0.2">
      <c r="A128" s="31"/>
      <c r="B128" s="342" t="s">
        <v>601</v>
      </c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W128" s="5"/>
      <c r="X128" s="357" t="s">
        <v>68</v>
      </c>
      <c r="Y128" s="357"/>
      <c r="Z128" s="357"/>
      <c r="AA128" s="357"/>
      <c r="AB128" s="357"/>
      <c r="AC128" s="357"/>
      <c r="AD128" s="357"/>
      <c r="AE128" s="22"/>
      <c r="AF128" s="5"/>
      <c r="AG128" s="5"/>
      <c r="AH128" s="342" t="s">
        <v>69</v>
      </c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109" s="30" customFormat="1" ht="5.45" customHeight="1" x14ac:dyDescent="0.2">
      <c r="A129" s="31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W129" s="205" t="e">
        <f>VLOOKUP(AN98,Datenquelle!A:AI,16,FALSE)</f>
        <v>#N/A</v>
      </c>
      <c r="X129" s="357"/>
      <c r="Y129" s="357"/>
      <c r="Z129" s="357"/>
      <c r="AA129" s="357"/>
      <c r="AB129" s="357"/>
      <c r="AC129" s="357"/>
      <c r="AD129" s="357"/>
      <c r="AE129" s="22"/>
      <c r="AF129" s="106" t="e">
        <f>VLOOKUP(AN98,Datenquelle!A:AI,17,FALSE)</f>
        <v>#N/A</v>
      </c>
      <c r="AG129" s="5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109" s="30" customFormat="1" ht="5.45" customHeight="1" thickBot="1" x14ac:dyDescent="0.25">
      <c r="A130" s="32"/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8"/>
      <c r="V130" s="38"/>
      <c r="W130" s="11"/>
      <c r="X130" s="358"/>
      <c r="Y130" s="358"/>
      <c r="Z130" s="358"/>
      <c r="AA130" s="358"/>
      <c r="AB130" s="358"/>
      <c r="AC130" s="358"/>
      <c r="AD130" s="358"/>
      <c r="AE130" s="25"/>
      <c r="AF130" s="11"/>
      <c r="AG130" s="11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109" s="30" customFormat="1" ht="5.45" customHeigh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W131" s="5"/>
      <c r="X131" s="5"/>
      <c r="Y131" s="23"/>
      <c r="Z131" s="23"/>
      <c r="AA131" s="23"/>
      <c r="AB131" s="23"/>
      <c r="AC131" s="23"/>
      <c r="AD131" s="23"/>
      <c r="AE131" s="22"/>
      <c r="AF131" s="5"/>
      <c r="AG131" s="5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109" ht="5.45" customHeight="1" x14ac:dyDescent="0.2">
      <c r="A132" s="126"/>
      <c r="B132" s="232" t="s">
        <v>71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</row>
    <row r="133" spans="1:109" ht="5.45" customHeight="1" x14ac:dyDescent="0.2">
      <c r="A133" s="126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</row>
    <row r="134" spans="1:109" ht="5.45" customHeight="1" thickBot="1" x14ac:dyDescent="0.25">
      <c r="A134" s="126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</row>
    <row r="135" spans="1:109" s="30" customFormat="1" ht="5.45" customHeight="1" x14ac:dyDescent="0.2">
      <c r="A135" s="155"/>
      <c r="B135" s="131"/>
      <c r="C135" s="131"/>
      <c r="D135" s="230" t="s">
        <v>599</v>
      </c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164"/>
      <c r="V135" s="164"/>
      <c r="W135" s="164"/>
      <c r="X135" s="230" t="s">
        <v>439</v>
      </c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76" t="s">
        <v>440</v>
      </c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156"/>
      <c r="CO135" s="156"/>
      <c r="CP135" s="156"/>
      <c r="CQ135" s="156"/>
      <c r="CR135" s="165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</row>
    <row r="136" spans="1:109" s="30" customFormat="1" ht="5.45" customHeight="1" x14ac:dyDescent="0.2">
      <c r="A136" s="158"/>
      <c r="B136" s="143"/>
      <c r="C136" s="126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157"/>
      <c r="V136" s="157"/>
      <c r="W136" s="15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141"/>
      <c r="CO136" s="141"/>
      <c r="CP136" s="141"/>
      <c r="CQ136" s="141"/>
      <c r="CR136" s="150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</row>
    <row r="137" spans="1:109" s="30" customFormat="1" ht="5.45" customHeight="1" x14ac:dyDescent="0.2">
      <c r="A137" s="158"/>
      <c r="B137" s="126"/>
      <c r="C137" s="126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157"/>
      <c r="V137" s="157"/>
      <c r="W137" s="15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31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141" t="s">
        <v>72</v>
      </c>
      <c r="CO137" s="141"/>
      <c r="CP137" s="141"/>
      <c r="CQ137" s="141"/>
      <c r="CR137" s="150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</row>
    <row r="138" spans="1:109" s="30" customFormat="1" ht="5.45" customHeight="1" x14ac:dyDescent="0.2">
      <c r="A138" s="158"/>
      <c r="B138" s="126"/>
      <c r="C138" s="126"/>
      <c r="D138" s="227" t="s">
        <v>441</v>
      </c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31" t="s">
        <v>442</v>
      </c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157"/>
      <c r="CO138" s="157"/>
      <c r="CP138" s="157"/>
      <c r="CQ138" s="157"/>
      <c r="CR138" s="166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</row>
    <row r="139" spans="1:109" s="30" customFormat="1" ht="5.45" customHeight="1" x14ac:dyDescent="0.2">
      <c r="A139" s="158"/>
      <c r="B139" s="143"/>
      <c r="C139" s="126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157"/>
      <c r="CO139" s="157"/>
      <c r="CP139" s="157"/>
      <c r="CQ139" s="157"/>
      <c r="CR139" s="166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</row>
    <row r="140" spans="1:109" s="30" customFormat="1" ht="5.45" customHeight="1" x14ac:dyDescent="0.2">
      <c r="A140" s="158"/>
      <c r="B140" s="126"/>
      <c r="C140" s="126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157"/>
      <c r="CO140" s="157"/>
      <c r="CP140" s="157"/>
      <c r="CQ140" s="157"/>
      <c r="CR140" s="166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</row>
    <row r="141" spans="1:109" s="30" customFormat="1" ht="5.45" customHeight="1" x14ac:dyDescent="0.2">
      <c r="A141" s="158"/>
      <c r="B141" s="227" t="s">
        <v>73</v>
      </c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27" t="s">
        <v>50</v>
      </c>
      <c r="AN141" s="227"/>
      <c r="AO141" s="227"/>
      <c r="AP141" s="227"/>
      <c r="AQ141" s="227"/>
      <c r="AR141" s="157"/>
      <c r="AS141" s="272" t="s">
        <v>77</v>
      </c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157"/>
      <c r="CO141" s="157"/>
      <c r="CP141" s="157"/>
      <c r="CQ141" s="157"/>
      <c r="CR141" s="166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</row>
    <row r="142" spans="1:109" s="30" customFormat="1" ht="5.45" customHeight="1" x14ac:dyDescent="0.2">
      <c r="A142" s="158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27"/>
      <c r="AN142" s="227"/>
      <c r="AO142" s="227"/>
      <c r="AP142" s="227"/>
      <c r="AQ142" s="227"/>
      <c r="AR142" s="157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157"/>
      <c r="CO142" s="157"/>
      <c r="CP142" s="157"/>
      <c r="CQ142" s="157"/>
      <c r="CR142" s="166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</row>
    <row r="143" spans="1:109" s="30" customFormat="1" ht="5.45" customHeight="1" x14ac:dyDescent="0.2">
      <c r="A143" s="158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27"/>
      <c r="AN143" s="227"/>
      <c r="AO143" s="227"/>
      <c r="AP143" s="227"/>
      <c r="AQ143" s="227"/>
      <c r="AR143" s="157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157"/>
      <c r="CO143" s="157"/>
      <c r="CP143" s="157"/>
      <c r="CQ143" s="157"/>
      <c r="CR143" s="166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</row>
    <row r="144" spans="1:109" s="30" customFormat="1" ht="5.45" customHeight="1" x14ac:dyDescent="0.2">
      <c r="A144" s="158"/>
      <c r="B144" s="227" t="s">
        <v>74</v>
      </c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9" t="s">
        <v>75</v>
      </c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157"/>
      <c r="AQ144" s="157"/>
      <c r="AR144" s="157"/>
      <c r="AS144" s="280" t="s">
        <v>78</v>
      </c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157"/>
      <c r="CO144" s="157"/>
      <c r="CP144" s="157"/>
      <c r="CQ144" s="157"/>
      <c r="CR144" s="166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</row>
    <row r="145" spans="1:109" s="30" customFormat="1" ht="5.45" customHeight="1" x14ac:dyDescent="0.2">
      <c r="A145" s="158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157"/>
      <c r="AQ145" s="157"/>
      <c r="AR145" s="157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157"/>
      <c r="CO145" s="157"/>
      <c r="CP145" s="157"/>
      <c r="CQ145" s="157"/>
      <c r="CR145" s="166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</row>
    <row r="146" spans="1:109" s="30" customFormat="1" ht="5.45" customHeight="1" x14ac:dyDescent="0.2">
      <c r="A146" s="158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157"/>
      <c r="AQ146" s="157"/>
      <c r="AR146" s="157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157"/>
      <c r="CO146" s="157"/>
      <c r="CP146" s="157"/>
      <c r="CQ146" s="157"/>
      <c r="CR146" s="166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</row>
    <row r="147" spans="1:109" s="30" customFormat="1" ht="5.45" customHeight="1" x14ac:dyDescent="0.2">
      <c r="A147" s="158"/>
      <c r="B147" s="227" t="s">
        <v>76</v>
      </c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9" t="s">
        <v>75</v>
      </c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66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</row>
    <row r="148" spans="1:109" s="30" customFormat="1" ht="5.45" customHeight="1" x14ac:dyDescent="0.2">
      <c r="A148" s="158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66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</row>
    <row r="149" spans="1:109" s="30" customFormat="1" ht="5.45" customHeight="1" x14ac:dyDescent="0.2">
      <c r="A149" s="158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66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</row>
    <row r="150" spans="1:109" s="30" customFormat="1" ht="5.45" customHeight="1" x14ac:dyDescent="0.2">
      <c r="A150" s="158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272" t="s">
        <v>77</v>
      </c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157"/>
      <c r="CO150" s="157"/>
      <c r="CP150" s="157"/>
      <c r="CQ150" s="157"/>
      <c r="CR150" s="166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</row>
    <row r="151" spans="1:109" s="30" customFormat="1" ht="5.45" customHeight="1" x14ac:dyDescent="0.2">
      <c r="A151" s="158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272"/>
      <c r="BL151" s="272"/>
      <c r="BM151" s="272"/>
      <c r="BN151" s="272"/>
      <c r="BO151" s="272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157"/>
      <c r="CO151" s="157"/>
      <c r="CP151" s="157"/>
      <c r="CQ151" s="157"/>
      <c r="CR151" s="166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</row>
    <row r="152" spans="1:109" s="30" customFormat="1" ht="5.45" customHeight="1" thickBot="1" x14ac:dyDescent="0.25">
      <c r="A152" s="161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167"/>
      <c r="CO152" s="167"/>
      <c r="CP152" s="167"/>
      <c r="CQ152" s="167"/>
      <c r="CR152" s="168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</row>
    <row r="153" spans="1:109" s="30" customFormat="1" ht="5.45" customHeight="1" x14ac:dyDescent="0.2">
      <c r="A153" s="157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</row>
    <row r="154" spans="1:109" s="30" customFormat="1" ht="5.45" customHeight="1" x14ac:dyDescent="0.2">
      <c r="A154" s="126"/>
      <c r="B154" s="232" t="s">
        <v>79</v>
      </c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2"/>
      <c r="BM154" s="232"/>
      <c r="BN154" s="232"/>
      <c r="BO154" s="232"/>
      <c r="BP154" s="232"/>
      <c r="BQ154" s="232"/>
      <c r="BR154" s="232"/>
      <c r="BS154" s="232"/>
      <c r="BT154" s="232"/>
      <c r="BU154" s="232"/>
      <c r="BV154" s="232"/>
      <c r="BW154" s="232"/>
      <c r="BX154" s="232"/>
      <c r="BY154" s="232"/>
      <c r="BZ154" s="232"/>
      <c r="CA154" s="232"/>
      <c r="CB154" s="232"/>
      <c r="CC154" s="232"/>
      <c r="CD154" s="232"/>
      <c r="CE154" s="232"/>
      <c r="CF154" s="232"/>
      <c r="CG154" s="232"/>
      <c r="CH154" s="232"/>
      <c r="CI154" s="232"/>
      <c r="CJ154" s="232"/>
      <c r="CK154" s="232"/>
      <c r="CL154" s="232"/>
      <c r="CM154" s="232"/>
      <c r="CN154" s="232"/>
      <c r="CO154" s="232"/>
      <c r="CP154" s="232"/>
      <c r="CQ154" s="232"/>
      <c r="CR154" s="232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</row>
    <row r="155" spans="1:109" s="30" customFormat="1" ht="5.45" customHeight="1" x14ac:dyDescent="0.2">
      <c r="A155" s="126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2"/>
      <c r="CN155" s="232"/>
      <c r="CO155" s="232"/>
      <c r="CP155" s="232"/>
      <c r="CQ155" s="232"/>
      <c r="CR155" s="232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</row>
    <row r="156" spans="1:109" s="30" customFormat="1" ht="5.45" customHeight="1" thickBot="1" x14ac:dyDescent="0.25">
      <c r="A156" s="126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32"/>
      <c r="BQ156" s="232"/>
      <c r="BR156" s="232"/>
      <c r="BS156" s="232"/>
      <c r="BT156" s="232"/>
      <c r="BU156" s="232"/>
      <c r="BV156" s="232"/>
      <c r="BW156" s="232"/>
      <c r="BX156" s="232"/>
      <c r="BY156" s="232"/>
      <c r="BZ156" s="232"/>
      <c r="CA156" s="232"/>
      <c r="CB156" s="232"/>
      <c r="CC156" s="232"/>
      <c r="CD156" s="232"/>
      <c r="CE156" s="232"/>
      <c r="CF156" s="232"/>
      <c r="CG156" s="232"/>
      <c r="CH156" s="232"/>
      <c r="CI156" s="232"/>
      <c r="CJ156" s="232"/>
      <c r="CK156" s="232"/>
      <c r="CL156" s="232"/>
      <c r="CM156" s="232"/>
      <c r="CN156" s="232"/>
      <c r="CO156" s="232"/>
      <c r="CP156" s="232"/>
      <c r="CQ156" s="232"/>
      <c r="CR156" s="232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</row>
    <row r="157" spans="1:109" s="30" customFormat="1" ht="5.45" customHeight="1" x14ac:dyDescent="0.2">
      <c r="A157" s="130"/>
      <c r="B157" s="230" t="s">
        <v>80</v>
      </c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164"/>
      <c r="V157" s="164"/>
      <c r="W157" s="131"/>
      <c r="X157" s="131"/>
      <c r="Y157" s="230" t="s">
        <v>81</v>
      </c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164"/>
      <c r="AS157" s="164"/>
      <c r="AT157" s="131"/>
      <c r="AU157" s="131"/>
      <c r="AV157" s="230" t="s">
        <v>82</v>
      </c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30"/>
      <c r="BI157" s="230"/>
      <c r="BJ157" s="230"/>
      <c r="BK157" s="230"/>
      <c r="BL157" s="230"/>
      <c r="BM157" s="230"/>
      <c r="BN157" s="230"/>
      <c r="BO157" s="131"/>
      <c r="BP157" s="131"/>
      <c r="BQ157" s="131"/>
      <c r="BR157" s="131"/>
      <c r="BS157" s="131"/>
      <c r="BT157" s="131"/>
      <c r="BU157" s="131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31"/>
      <c r="CO157" s="131"/>
      <c r="CP157" s="131"/>
      <c r="CQ157" s="131"/>
      <c r="CR157" s="170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</row>
    <row r="158" spans="1:109" s="30" customFormat="1" ht="5.45" customHeight="1" x14ac:dyDescent="0.2">
      <c r="A158" s="123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157"/>
      <c r="V158" s="157"/>
      <c r="W158" s="143"/>
      <c r="X158" s="126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157"/>
      <c r="AS158" s="157"/>
      <c r="AT158" s="143"/>
      <c r="AU158" s="126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126"/>
      <c r="BP158" s="126"/>
      <c r="BQ158" s="126"/>
      <c r="BR158" s="126"/>
      <c r="BS158" s="126"/>
      <c r="BT158" s="126"/>
      <c r="BU158" s="126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26"/>
      <c r="CO158" s="126"/>
      <c r="CP158" s="126"/>
      <c r="CQ158" s="126"/>
      <c r="CR158" s="171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</row>
    <row r="159" spans="1:109" s="30" customFormat="1" ht="5.45" customHeight="1" x14ac:dyDescent="0.2">
      <c r="A159" s="123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157"/>
      <c r="V159" s="157"/>
      <c r="W159" s="126"/>
      <c r="X159" s="126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157"/>
      <c r="AS159" s="157"/>
      <c r="AT159" s="126"/>
      <c r="AU159" s="126"/>
      <c r="AV159" s="227"/>
      <c r="AW159" s="227"/>
      <c r="AX159" s="227"/>
      <c r="AY159" s="227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126"/>
      <c r="BP159" s="126"/>
      <c r="BQ159" s="126"/>
      <c r="BR159" s="126"/>
      <c r="BS159" s="126"/>
      <c r="BT159" s="126"/>
      <c r="BU159" s="126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26"/>
      <c r="CO159" s="126"/>
      <c r="CP159" s="126"/>
      <c r="CQ159" s="126"/>
      <c r="CR159" s="171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</row>
    <row r="160" spans="1:109" s="30" customFormat="1" ht="5.45" customHeight="1" x14ac:dyDescent="0.2">
      <c r="A160" s="123"/>
      <c r="B160" s="227" t="s">
        <v>83</v>
      </c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126"/>
      <c r="AX160" s="126"/>
      <c r="AY160" s="126"/>
      <c r="AZ160" s="126"/>
      <c r="BA160" s="126"/>
      <c r="BB160" s="126"/>
      <c r="BC160" s="227" t="s">
        <v>85</v>
      </c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157"/>
      <c r="BQ160" s="157"/>
      <c r="BR160" s="157"/>
      <c r="BS160" s="241" t="s">
        <v>84</v>
      </c>
      <c r="BT160" s="241"/>
      <c r="BU160" s="241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27" t="s">
        <v>87</v>
      </c>
      <c r="CJ160" s="227"/>
      <c r="CK160" s="227"/>
      <c r="CL160" s="227"/>
      <c r="CM160" s="227"/>
      <c r="CN160" s="126"/>
      <c r="CO160" s="126"/>
      <c r="CP160" s="126"/>
      <c r="CQ160" s="126"/>
      <c r="CR160" s="171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</row>
    <row r="161" spans="1:109" s="30" customFormat="1" ht="5.45" customHeight="1" x14ac:dyDescent="0.2">
      <c r="A161" s="158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157"/>
      <c r="AX161" s="157"/>
      <c r="AY161" s="157"/>
      <c r="AZ161" s="157"/>
      <c r="BA161" s="157"/>
      <c r="BB161" s="15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157"/>
      <c r="BQ161" s="157"/>
      <c r="BR161" s="157"/>
      <c r="BS161" s="241"/>
      <c r="BT161" s="241"/>
      <c r="BU161" s="241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27"/>
      <c r="CJ161" s="227"/>
      <c r="CK161" s="227"/>
      <c r="CL161" s="227"/>
      <c r="CM161" s="227"/>
      <c r="CN161" s="157"/>
      <c r="CO161" s="157"/>
      <c r="CP161" s="157"/>
      <c r="CQ161" s="157"/>
      <c r="CR161" s="166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</row>
    <row r="162" spans="1:109" s="30" customFormat="1" ht="5.45" customHeight="1" x14ac:dyDescent="0.2">
      <c r="A162" s="158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281"/>
      <c r="AW162" s="157"/>
      <c r="AX162" s="157"/>
      <c r="AY162" s="157"/>
      <c r="AZ162" s="157"/>
      <c r="BA162" s="157"/>
      <c r="BB162" s="15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157"/>
      <c r="BQ162" s="157"/>
      <c r="BR162" s="157"/>
      <c r="BS162" s="241"/>
      <c r="BT162" s="241"/>
      <c r="BU162" s="241"/>
      <c r="BV162" s="246"/>
      <c r="BW162" s="246"/>
      <c r="BX162" s="246"/>
      <c r="BY162" s="246"/>
      <c r="BZ162" s="246"/>
      <c r="CA162" s="246"/>
      <c r="CB162" s="246"/>
      <c r="CC162" s="246"/>
      <c r="CD162" s="246"/>
      <c r="CE162" s="246"/>
      <c r="CF162" s="246"/>
      <c r="CG162" s="246"/>
      <c r="CH162" s="246"/>
      <c r="CI162" s="227"/>
      <c r="CJ162" s="227"/>
      <c r="CK162" s="227"/>
      <c r="CL162" s="227"/>
      <c r="CM162" s="227"/>
      <c r="CN162" s="157"/>
      <c r="CO162" s="157"/>
      <c r="CP162" s="157"/>
      <c r="CQ162" s="157"/>
      <c r="CR162" s="166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</row>
    <row r="163" spans="1:109" s="30" customFormat="1" ht="5.45" customHeight="1" x14ac:dyDescent="0.2">
      <c r="A163" s="158"/>
      <c r="B163" s="227" t="s">
        <v>106</v>
      </c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78" t="s">
        <v>86</v>
      </c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157"/>
      <c r="BQ163" s="157"/>
      <c r="BR163" s="157"/>
      <c r="BS163" s="241" t="s">
        <v>84</v>
      </c>
      <c r="BT163" s="241"/>
      <c r="BU163" s="241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27" t="s">
        <v>48</v>
      </c>
      <c r="CJ163" s="227"/>
      <c r="CK163" s="227"/>
      <c r="CL163" s="227"/>
      <c r="CM163" s="227"/>
      <c r="CN163" s="157"/>
      <c r="CO163" s="157"/>
      <c r="CP163" s="157"/>
      <c r="CQ163" s="157"/>
      <c r="CR163" s="166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</row>
    <row r="164" spans="1:109" s="30" customFormat="1" ht="5.45" customHeight="1" x14ac:dyDescent="0.2">
      <c r="A164" s="158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157"/>
      <c r="BQ164" s="157"/>
      <c r="BR164" s="157"/>
      <c r="BS164" s="241"/>
      <c r="BT164" s="241"/>
      <c r="BU164" s="241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27"/>
      <c r="CJ164" s="227"/>
      <c r="CK164" s="227"/>
      <c r="CL164" s="227"/>
      <c r="CM164" s="227"/>
      <c r="CN164" s="157"/>
      <c r="CO164" s="157"/>
      <c r="CP164" s="157"/>
      <c r="CQ164" s="157"/>
      <c r="CR164" s="166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</row>
    <row r="165" spans="1:109" s="30" customFormat="1" ht="5.45" customHeight="1" x14ac:dyDescent="0.2">
      <c r="A165" s="158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157"/>
      <c r="BQ165" s="157"/>
      <c r="BR165" s="157"/>
      <c r="BS165" s="241"/>
      <c r="BT165" s="241"/>
      <c r="BU165" s="241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27"/>
      <c r="CJ165" s="227"/>
      <c r="CK165" s="227"/>
      <c r="CL165" s="227"/>
      <c r="CM165" s="227"/>
      <c r="CN165" s="157"/>
      <c r="CO165" s="157"/>
      <c r="CP165" s="157"/>
      <c r="CQ165" s="157"/>
      <c r="CR165" s="166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</row>
    <row r="166" spans="1:109" s="30" customFormat="1" ht="5.45" customHeight="1" x14ac:dyDescent="0.2">
      <c r="A166" s="158"/>
      <c r="B166" s="227" t="s">
        <v>107</v>
      </c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 t="s">
        <v>88</v>
      </c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157"/>
      <c r="BQ166" s="157"/>
      <c r="BR166" s="157"/>
      <c r="BS166" s="241" t="s">
        <v>84</v>
      </c>
      <c r="BT166" s="241"/>
      <c r="BU166" s="241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27" t="s">
        <v>89</v>
      </c>
      <c r="CJ166" s="227"/>
      <c r="CK166" s="227"/>
      <c r="CL166" s="227"/>
      <c r="CM166" s="227"/>
      <c r="CN166" s="157"/>
      <c r="CO166" s="157"/>
      <c r="CP166" s="157"/>
      <c r="CQ166" s="157"/>
      <c r="CR166" s="166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</row>
    <row r="167" spans="1:109" s="30" customFormat="1" ht="5.45" customHeight="1" x14ac:dyDescent="0.2">
      <c r="A167" s="158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157"/>
      <c r="BQ167" s="157"/>
      <c r="BR167" s="157"/>
      <c r="BS167" s="241"/>
      <c r="BT167" s="241"/>
      <c r="BU167" s="241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27"/>
      <c r="CJ167" s="227"/>
      <c r="CK167" s="227"/>
      <c r="CL167" s="227"/>
      <c r="CM167" s="227"/>
      <c r="CN167" s="157"/>
      <c r="CO167" s="157"/>
      <c r="CP167" s="157"/>
      <c r="CQ167" s="157"/>
      <c r="CR167" s="166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</row>
    <row r="168" spans="1:109" s="30" customFormat="1" ht="5.45" customHeight="1" x14ac:dyDescent="0.2">
      <c r="A168" s="158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157"/>
      <c r="BQ168" s="157"/>
      <c r="BR168" s="157"/>
      <c r="BS168" s="241"/>
      <c r="BT168" s="241"/>
      <c r="BU168" s="241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27"/>
      <c r="CJ168" s="227"/>
      <c r="CK168" s="227"/>
      <c r="CL168" s="227"/>
      <c r="CM168" s="227"/>
      <c r="CN168" s="157"/>
      <c r="CO168" s="157"/>
      <c r="CP168" s="157"/>
      <c r="CQ168" s="157"/>
      <c r="CR168" s="166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</row>
    <row r="169" spans="1:109" s="30" customFormat="1" ht="5.45" customHeight="1" x14ac:dyDescent="0.2">
      <c r="A169" s="158"/>
      <c r="B169" s="227" t="s">
        <v>108</v>
      </c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78" t="s">
        <v>90</v>
      </c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157"/>
      <c r="BQ169" s="157"/>
      <c r="BR169" s="157"/>
      <c r="BS169" s="241" t="s">
        <v>84</v>
      </c>
      <c r="BT169" s="241"/>
      <c r="BU169" s="241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27" t="s">
        <v>48</v>
      </c>
      <c r="CJ169" s="227"/>
      <c r="CK169" s="227"/>
      <c r="CL169" s="227"/>
      <c r="CM169" s="227"/>
      <c r="CN169" s="157"/>
      <c r="CO169" s="157"/>
      <c r="CP169" s="157"/>
      <c r="CQ169" s="157"/>
      <c r="CR169" s="166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</row>
    <row r="170" spans="1:109" s="30" customFormat="1" ht="5.45" customHeight="1" x14ac:dyDescent="0.2">
      <c r="A170" s="158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157"/>
      <c r="BQ170" s="157"/>
      <c r="BR170" s="157"/>
      <c r="BS170" s="241"/>
      <c r="BT170" s="241"/>
      <c r="BU170" s="241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27"/>
      <c r="CJ170" s="227"/>
      <c r="CK170" s="227"/>
      <c r="CL170" s="227"/>
      <c r="CM170" s="227"/>
      <c r="CN170" s="157"/>
      <c r="CO170" s="157"/>
      <c r="CP170" s="157"/>
      <c r="CQ170" s="157"/>
      <c r="CR170" s="166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</row>
    <row r="171" spans="1:109" s="30" customFormat="1" ht="5.45" customHeight="1" x14ac:dyDescent="0.2">
      <c r="A171" s="158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157"/>
      <c r="BQ171" s="157"/>
      <c r="BR171" s="157"/>
      <c r="BS171" s="241"/>
      <c r="BT171" s="241"/>
      <c r="BU171" s="241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27"/>
      <c r="CJ171" s="227"/>
      <c r="CK171" s="227"/>
      <c r="CL171" s="227"/>
      <c r="CM171" s="227"/>
      <c r="CN171" s="157"/>
      <c r="CO171" s="157"/>
      <c r="CP171" s="157"/>
      <c r="CQ171" s="157"/>
      <c r="CR171" s="166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</row>
    <row r="172" spans="1:109" s="30" customFormat="1" ht="5.45" customHeight="1" x14ac:dyDescent="0.2">
      <c r="A172" s="158"/>
      <c r="B172" s="227" t="s">
        <v>91</v>
      </c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42" t="s">
        <v>92</v>
      </c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1" t="s">
        <v>84</v>
      </c>
      <c r="BT172" s="241"/>
      <c r="BU172" s="241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27" t="s">
        <v>93</v>
      </c>
      <c r="CJ172" s="227"/>
      <c r="CK172" s="227"/>
      <c r="CL172" s="227"/>
      <c r="CM172" s="227"/>
      <c r="CN172" s="227"/>
      <c r="CO172" s="227"/>
      <c r="CP172" s="227"/>
      <c r="CQ172" s="227"/>
      <c r="CR172" s="235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</row>
    <row r="173" spans="1:109" s="30" customFormat="1" ht="5.45" customHeight="1" x14ac:dyDescent="0.2">
      <c r="A173" s="158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1"/>
      <c r="BT173" s="241"/>
      <c r="BU173" s="241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27"/>
      <c r="CJ173" s="227"/>
      <c r="CK173" s="227"/>
      <c r="CL173" s="227"/>
      <c r="CM173" s="227"/>
      <c r="CN173" s="227"/>
      <c r="CO173" s="227"/>
      <c r="CP173" s="227"/>
      <c r="CQ173" s="227"/>
      <c r="CR173" s="235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</row>
    <row r="174" spans="1:109" s="30" customFormat="1" ht="5.45" customHeight="1" thickBot="1" x14ac:dyDescent="0.25">
      <c r="A174" s="161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45"/>
      <c r="BT174" s="245"/>
      <c r="BU174" s="245"/>
      <c r="BV174" s="247"/>
      <c r="BW174" s="247"/>
      <c r="BX174" s="247"/>
      <c r="BY174" s="247"/>
      <c r="BZ174" s="247"/>
      <c r="CA174" s="247"/>
      <c r="CB174" s="247"/>
      <c r="CC174" s="247"/>
      <c r="CD174" s="247"/>
      <c r="CE174" s="247"/>
      <c r="CF174" s="247"/>
      <c r="CG174" s="247"/>
      <c r="CH174" s="247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44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</row>
    <row r="175" spans="1:109" s="30" customFormat="1" ht="5.45" customHeight="1" x14ac:dyDescent="0.2">
      <c r="A175" s="15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8"/>
      <c r="BT175" s="188"/>
      <c r="BU175" s="188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87"/>
      <c r="CJ175" s="187"/>
      <c r="CK175" s="187"/>
      <c r="CL175" s="187"/>
      <c r="CM175" s="187"/>
      <c r="CN175" s="187"/>
      <c r="CO175" s="187"/>
      <c r="CP175" s="187"/>
      <c r="CQ175" s="187"/>
      <c r="CR175" s="18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</row>
    <row r="176" spans="1:109" s="30" customFormat="1" ht="5.45" customHeight="1" x14ac:dyDescent="0.2">
      <c r="A176" s="15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8"/>
      <c r="BT176" s="188"/>
      <c r="BU176" s="188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</row>
    <row r="177" spans="1:109" s="30" customFormat="1" ht="5.45" customHeight="1" x14ac:dyDescent="0.2">
      <c r="A177" s="15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8"/>
      <c r="BT177" s="188"/>
      <c r="BU177" s="188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</row>
    <row r="178" spans="1:109" s="30" customFormat="1" ht="5.45" customHeight="1" x14ac:dyDescent="0.2">
      <c r="A178" s="15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8"/>
      <c r="BT178" s="188"/>
      <c r="BU178" s="188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</row>
    <row r="179" spans="1:109" s="30" customFormat="1" ht="5.45" customHeight="1" x14ac:dyDescent="0.2">
      <c r="A179" s="15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  <c r="BB179" s="187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8"/>
      <c r="BT179" s="188"/>
      <c r="BU179" s="188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87"/>
      <c r="CJ179" s="187"/>
      <c r="CK179" s="187"/>
      <c r="CL179" s="187"/>
      <c r="CM179" s="187"/>
      <c r="CN179" s="187"/>
      <c r="CO179" s="187"/>
      <c r="CP179" s="187"/>
      <c r="CQ179" s="187"/>
      <c r="CR179" s="18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</row>
    <row r="180" spans="1:109" s="30" customFormat="1" ht="5.45" customHeight="1" x14ac:dyDescent="0.2">
      <c r="A180" s="15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8"/>
      <c r="BT180" s="188"/>
      <c r="BU180" s="188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87"/>
      <c r="CJ180" s="187"/>
      <c r="CK180" s="187"/>
      <c r="CL180" s="187"/>
      <c r="CM180" s="187"/>
      <c r="CN180" s="187"/>
      <c r="CO180" s="187"/>
      <c r="CP180" s="187"/>
      <c r="CQ180" s="187"/>
      <c r="CR180" s="18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</row>
    <row r="181" spans="1:109" s="30" customFormat="1" ht="5.45" customHeight="1" x14ac:dyDescent="0.2">
      <c r="A181" s="15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8"/>
      <c r="BT181" s="188"/>
      <c r="BU181" s="188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87"/>
      <c r="CJ181" s="187"/>
      <c r="CK181" s="187"/>
      <c r="CL181" s="187"/>
      <c r="CM181" s="187"/>
      <c r="CN181" s="187"/>
      <c r="CO181" s="187"/>
      <c r="CP181" s="187"/>
      <c r="CQ181" s="187"/>
      <c r="CR181" s="18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</row>
    <row r="182" spans="1:109" s="30" customFormat="1" ht="5.45" customHeight="1" x14ac:dyDescent="0.2">
      <c r="A182" s="15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8"/>
      <c r="BT182" s="188"/>
      <c r="BU182" s="188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</row>
    <row r="183" spans="1:109" s="30" customFormat="1" ht="5.45" customHeight="1" x14ac:dyDescent="0.2">
      <c r="A183" s="15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8"/>
      <c r="BT183" s="188"/>
      <c r="BU183" s="188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</row>
    <row r="184" spans="1:109" s="30" customFormat="1" ht="5.45" customHeight="1" x14ac:dyDescent="0.2">
      <c r="A184" s="15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8"/>
      <c r="BT184" s="188"/>
      <c r="BU184" s="188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87"/>
      <c r="CJ184" s="187"/>
      <c r="CK184" s="187"/>
      <c r="CL184" s="187"/>
      <c r="CM184" s="187"/>
      <c r="CN184" s="187"/>
      <c r="CO184" s="187"/>
      <c r="CP184" s="187"/>
      <c r="CQ184" s="187"/>
      <c r="CR184" s="18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</row>
    <row r="185" spans="1:109" s="30" customFormat="1" ht="5.45" customHeight="1" x14ac:dyDescent="0.2">
      <c r="A185" s="15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8"/>
      <c r="BT185" s="188"/>
      <c r="BU185" s="188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87"/>
      <c r="CJ185" s="187"/>
      <c r="CK185" s="187"/>
      <c r="CL185" s="187"/>
      <c r="CM185" s="187"/>
      <c r="CN185" s="187"/>
      <c r="CO185" s="187"/>
      <c r="CP185" s="187"/>
      <c r="CQ185" s="187"/>
      <c r="CR185" s="18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</row>
    <row r="186" spans="1:109" ht="5.4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</row>
    <row r="187" spans="1:109" ht="5.45" customHeight="1" x14ac:dyDescent="0.2">
      <c r="A187" s="126"/>
      <c r="B187" s="232" t="s">
        <v>94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</row>
    <row r="188" spans="1:109" ht="5.45" customHeight="1" x14ac:dyDescent="0.2">
      <c r="A188" s="126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32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2"/>
      <c r="CI188" s="232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</row>
    <row r="189" spans="1:109" ht="5.45" customHeight="1" thickBot="1" x14ac:dyDescent="0.25">
      <c r="A189" s="126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</row>
    <row r="190" spans="1:109" s="30" customFormat="1" ht="5.45" customHeight="1" x14ac:dyDescent="0.2">
      <c r="A190" s="155"/>
      <c r="B190" s="131"/>
      <c r="C190" s="131"/>
      <c r="D190" s="230" t="s">
        <v>95</v>
      </c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131"/>
      <c r="V190" s="131"/>
      <c r="W190" s="230" t="s">
        <v>96</v>
      </c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131"/>
      <c r="AO190" s="131"/>
      <c r="AP190" s="230" t="s">
        <v>97</v>
      </c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131"/>
      <c r="BH190" s="131"/>
      <c r="BI190" s="230" t="s">
        <v>98</v>
      </c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131"/>
      <c r="CA190" s="131"/>
      <c r="CB190" s="230" t="s">
        <v>443</v>
      </c>
      <c r="CC190" s="230"/>
      <c r="CD190" s="230"/>
      <c r="CE190" s="230"/>
      <c r="CF190" s="230"/>
      <c r="CG190" s="230"/>
      <c r="CH190" s="276" t="s">
        <v>444</v>
      </c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</row>
    <row r="191" spans="1:109" s="30" customFormat="1" ht="5.45" customHeight="1" x14ac:dyDescent="0.2">
      <c r="A191" s="158"/>
      <c r="B191" s="191" t="e">
        <f>VLOOKUP(AN98,Datenquelle!A:AI,22,FALSE)</f>
        <v>#N/A</v>
      </c>
      <c r="C191" s="126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191" t="e">
        <f>VLOOKUP(AN98,Datenquelle!A:AI,23,FALSE)</f>
        <v>#N/A</v>
      </c>
      <c r="V191" s="126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191" t="e">
        <f>VLOOKUP(AN98,Datenquelle!A:AI,24,FALSE)</f>
        <v>#N/A</v>
      </c>
      <c r="AO191" s="126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143"/>
      <c r="BH191" s="126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143"/>
      <c r="CA191" s="126"/>
      <c r="CB191" s="227"/>
      <c r="CC191" s="227"/>
      <c r="CD191" s="227"/>
      <c r="CE191" s="227"/>
      <c r="CF191" s="227"/>
      <c r="CG191" s="227"/>
      <c r="CH191" s="231"/>
      <c r="CI191" s="231"/>
      <c r="CJ191" s="231"/>
      <c r="CK191" s="231"/>
      <c r="CL191" s="231"/>
      <c r="CM191" s="231"/>
      <c r="CN191" s="231"/>
      <c r="CO191" s="231"/>
      <c r="CP191" s="231"/>
      <c r="CQ191" s="231"/>
      <c r="CR191" s="243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</row>
    <row r="192" spans="1:109" s="30" customFormat="1" ht="5.45" customHeight="1" x14ac:dyDescent="0.2">
      <c r="A192" s="158"/>
      <c r="B192" s="126"/>
      <c r="C192" s="126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126"/>
      <c r="V192" s="126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126"/>
      <c r="AO192" s="126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126"/>
      <c r="BH192" s="126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126"/>
      <c r="CA192" s="126"/>
      <c r="CB192" s="227"/>
      <c r="CC192" s="227"/>
      <c r="CD192" s="227"/>
      <c r="CE192" s="227"/>
      <c r="CF192" s="227"/>
      <c r="CG192" s="227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43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</row>
    <row r="193" spans="1:109" s="30" customFormat="1" ht="5.45" customHeight="1" x14ac:dyDescent="0.2">
      <c r="A193" s="158"/>
      <c r="B193" s="126"/>
      <c r="C193" s="126"/>
      <c r="D193" s="227" t="s">
        <v>99</v>
      </c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126"/>
      <c r="AO193" s="126"/>
      <c r="AP193" s="229" t="s">
        <v>100</v>
      </c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60" t="e">
        <f>VLOOKUP(AN98,Datenquelle!A:AI,27,FALSE)</f>
        <v>#N/A</v>
      </c>
      <c r="BL193" s="260"/>
      <c r="BM193" s="260"/>
      <c r="BN193" s="260"/>
      <c r="BO193" s="260"/>
      <c r="BP193" s="227" t="s">
        <v>101</v>
      </c>
      <c r="BQ193" s="227"/>
      <c r="BR193" s="227"/>
      <c r="BS193" s="227"/>
      <c r="BT193" s="227"/>
      <c r="BU193" s="157"/>
      <c r="BV193" s="157"/>
      <c r="BW193" s="157"/>
      <c r="BX193" s="157"/>
      <c r="BY193" s="157"/>
      <c r="BZ193" s="126"/>
      <c r="CA193" s="126"/>
      <c r="CB193" s="242" t="s">
        <v>445</v>
      </c>
      <c r="CC193" s="242"/>
      <c r="CD193" s="242"/>
      <c r="CE193" s="242"/>
      <c r="CF193" s="242"/>
      <c r="CG193" s="242"/>
      <c r="CH193" s="242"/>
      <c r="CI193" s="242"/>
      <c r="CJ193" s="242"/>
      <c r="CK193" s="242"/>
      <c r="CL193" s="242"/>
      <c r="CM193" s="242"/>
      <c r="CN193" s="231" t="s">
        <v>446</v>
      </c>
      <c r="CO193" s="231"/>
      <c r="CP193" s="231"/>
      <c r="CQ193" s="231"/>
      <c r="CR193" s="243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</row>
    <row r="194" spans="1:109" s="30" customFormat="1" ht="5.45" customHeight="1" x14ac:dyDescent="0.2">
      <c r="A194" s="158"/>
      <c r="B194" s="191" t="e">
        <f>VLOOKUP(AN98,Datenquelle!A:AI,25,FALSE)</f>
        <v>#N/A</v>
      </c>
      <c r="C194" s="126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191" t="e">
        <f>VLOOKUP(AN98,Datenquelle!A:AI,26,FALSE)</f>
        <v>#N/A</v>
      </c>
      <c r="AO194" s="126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60"/>
      <c r="BL194" s="260"/>
      <c r="BM194" s="260"/>
      <c r="BN194" s="260"/>
      <c r="BO194" s="260"/>
      <c r="BP194" s="227"/>
      <c r="BQ194" s="227"/>
      <c r="BR194" s="227"/>
      <c r="BS194" s="227"/>
      <c r="BT194" s="227"/>
      <c r="BU194" s="157"/>
      <c r="BV194" s="157"/>
      <c r="BW194" s="157"/>
      <c r="BX194" s="157"/>
      <c r="BY194" s="157"/>
      <c r="BZ194" s="143"/>
      <c r="CA194" s="126"/>
      <c r="CB194" s="242"/>
      <c r="CC194" s="242"/>
      <c r="CD194" s="242"/>
      <c r="CE194" s="242"/>
      <c r="CF194" s="242"/>
      <c r="CG194" s="242"/>
      <c r="CH194" s="242"/>
      <c r="CI194" s="242"/>
      <c r="CJ194" s="242"/>
      <c r="CK194" s="242"/>
      <c r="CL194" s="242"/>
      <c r="CM194" s="242"/>
      <c r="CN194" s="231"/>
      <c r="CO194" s="231"/>
      <c r="CP194" s="231"/>
      <c r="CQ194" s="231"/>
      <c r="CR194" s="243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</row>
    <row r="195" spans="1:109" s="30" customFormat="1" ht="5.45" customHeight="1" x14ac:dyDescent="0.2">
      <c r="A195" s="158"/>
      <c r="B195" s="126"/>
      <c r="C195" s="126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126"/>
      <c r="AO195" s="126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60"/>
      <c r="BL195" s="260"/>
      <c r="BM195" s="260"/>
      <c r="BN195" s="260"/>
      <c r="BO195" s="260"/>
      <c r="BP195" s="227"/>
      <c r="BQ195" s="227"/>
      <c r="BR195" s="227"/>
      <c r="BS195" s="227"/>
      <c r="BT195" s="227"/>
      <c r="BU195" s="157"/>
      <c r="BV195" s="157"/>
      <c r="BW195" s="157"/>
      <c r="BX195" s="157"/>
      <c r="BY195" s="157"/>
      <c r="BZ195" s="126"/>
      <c r="CA195" s="126"/>
      <c r="CB195" s="242"/>
      <c r="CC195" s="242"/>
      <c r="CD195" s="242"/>
      <c r="CE195" s="242"/>
      <c r="CF195" s="242"/>
      <c r="CG195" s="242"/>
      <c r="CH195" s="242"/>
      <c r="CI195" s="242"/>
      <c r="CJ195" s="242"/>
      <c r="CK195" s="242"/>
      <c r="CL195" s="242"/>
      <c r="CM195" s="242"/>
      <c r="CN195" s="231"/>
      <c r="CO195" s="231"/>
      <c r="CP195" s="231"/>
      <c r="CQ195" s="231"/>
      <c r="CR195" s="243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</row>
    <row r="196" spans="1:109" s="30" customFormat="1" ht="5.45" customHeight="1" x14ac:dyDescent="0.2">
      <c r="A196" s="158"/>
      <c r="B196" s="157"/>
      <c r="C196" s="157"/>
      <c r="D196" s="227" t="s">
        <v>102</v>
      </c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71"/>
      <c r="AO196" s="271"/>
      <c r="AP196" s="271"/>
      <c r="AQ196" s="271"/>
      <c r="AR196" s="271"/>
      <c r="AS196" s="271"/>
      <c r="AT196" s="271"/>
      <c r="AU196" s="271"/>
      <c r="AV196" s="227" t="s">
        <v>58</v>
      </c>
      <c r="AW196" s="227"/>
      <c r="AX196" s="227"/>
      <c r="AY196" s="227"/>
      <c r="AZ196" s="22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66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</row>
    <row r="197" spans="1:109" s="30" customFormat="1" ht="5.45" customHeight="1" x14ac:dyDescent="0.2">
      <c r="A197" s="158"/>
      <c r="B197" s="157"/>
      <c r="C197" s="15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71"/>
      <c r="AO197" s="271"/>
      <c r="AP197" s="271"/>
      <c r="AQ197" s="271"/>
      <c r="AR197" s="271"/>
      <c r="AS197" s="271"/>
      <c r="AT197" s="271"/>
      <c r="AU197" s="271"/>
      <c r="AV197" s="227"/>
      <c r="AW197" s="227"/>
      <c r="AX197" s="227"/>
      <c r="AY197" s="227"/>
      <c r="AZ197" s="22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66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</row>
    <row r="198" spans="1:109" s="30" customFormat="1" ht="5.45" customHeight="1" x14ac:dyDescent="0.2">
      <c r="A198" s="158"/>
      <c r="B198" s="157"/>
      <c r="C198" s="15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71"/>
      <c r="AO198" s="271"/>
      <c r="AP198" s="271"/>
      <c r="AQ198" s="271"/>
      <c r="AR198" s="271"/>
      <c r="AS198" s="271"/>
      <c r="AT198" s="271"/>
      <c r="AU198" s="271"/>
      <c r="AV198" s="227"/>
      <c r="AW198" s="227"/>
      <c r="AX198" s="227"/>
      <c r="AY198" s="227"/>
      <c r="AZ198" s="22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66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</row>
    <row r="199" spans="1:109" s="30" customFormat="1" ht="5.45" customHeight="1" x14ac:dyDescent="0.2">
      <c r="A199" s="158"/>
      <c r="B199" s="157"/>
      <c r="C199" s="157"/>
      <c r="D199" s="227" t="s">
        <v>103</v>
      </c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57" t="e">
        <f>VLOOKUP(AN98,Datenquelle!A:AI,28,FALSE)</f>
        <v>#N/A</v>
      </c>
      <c r="AO199" s="257"/>
      <c r="AP199" s="257"/>
      <c r="AQ199" s="257"/>
      <c r="AR199" s="257"/>
      <c r="AS199" s="257"/>
      <c r="AT199" s="257"/>
      <c r="AU199" s="257"/>
      <c r="AV199" s="227" t="s">
        <v>104</v>
      </c>
      <c r="AW199" s="227"/>
      <c r="AX199" s="227"/>
      <c r="AY199" s="227"/>
      <c r="AZ199" s="22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270" t="e">
        <f>VLOOKUP(AN98,Datenquelle!A:AI,29,FALSE)</f>
        <v>#N/A</v>
      </c>
      <c r="BO199" s="270"/>
      <c r="BP199" s="270"/>
      <c r="BQ199" s="270"/>
      <c r="BR199" s="270"/>
      <c r="BS199" s="270"/>
      <c r="BT199" s="270"/>
      <c r="BU199" s="270"/>
      <c r="BV199" s="227" t="s">
        <v>105</v>
      </c>
      <c r="BW199" s="227"/>
      <c r="BX199" s="227"/>
      <c r="BY199" s="227"/>
      <c r="BZ199" s="22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66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</row>
    <row r="200" spans="1:109" s="30" customFormat="1" ht="5.45" customHeight="1" x14ac:dyDescent="0.2">
      <c r="A200" s="158"/>
      <c r="B200" s="157"/>
      <c r="C200" s="15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7"/>
      <c r="AN200" s="257"/>
      <c r="AO200" s="257"/>
      <c r="AP200" s="257"/>
      <c r="AQ200" s="257"/>
      <c r="AR200" s="257"/>
      <c r="AS200" s="257"/>
      <c r="AT200" s="257"/>
      <c r="AU200" s="257"/>
      <c r="AV200" s="227"/>
      <c r="AW200" s="227"/>
      <c r="AX200" s="227"/>
      <c r="AY200" s="227"/>
      <c r="AZ200" s="22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270"/>
      <c r="BO200" s="270"/>
      <c r="BP200" s="270"/>
      <c r="BQ200" s="270"/>
      <c r="BR200" s="270"/>
      <c r="BS200" s="270"/>
      <c r="BT200" s="270"/>
      <c r="BU200" s="270"/>
      <c r="BV200" s="227"/>
      <c r="BW200" s="227"/>
      <c r="BX200" s="227"/>
      <c r="BY200" s="227"/>
      <c r="BZ200" s="22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66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</row>
    <row r="201" spans="1:109" s="30" customFormat="1" ht="5.45" customHeight="1" x14ac:dyDescent="0.2">
      <c r="A201" s="158"/>
      <c r="B201" s="157"/>
      <c r="C201" s="15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/>
      <c r="AN201" s="257"/>
      <c r="AO201" s="257"/>
      <c r="AP201" s="257"/>
      <c r="AQ201" s="257"/>
      <c r="AR201" s="257"/>
      <c r="AS201" s="257"/>
      <c r="AT201" s="257"/>
      <c r="AU201" s="257"/>
      <c r="AV201" s="227"/>
      <c r="AW201" s="227"/>
      <c r="AX201" s="227"/>
      <c r="AY201" s="227"/>
      <c r="AZ201" s="22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270"/>
      <c r="BO201" s="270"/>
      <c r="BP201" s="270"/>
      <c r="BQ201" s="270"/>
      <c r="BR201" s="270"/>
      <c r="BS201" s="270"/>
      <c r="BT201" s="270"/>
      <c r="BU201" s="270"/>
      <c r="BV201" s="227"/>
      <c r="BW201" s="227"/>
      <c r="BX201" s="227"/>
      <c r="BY201" s="227"/>
      <c r="BZ201" s="22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66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</row>
    <row r="202" spans="1:109" s="30" customFormat="1" ht="5.45" customHeight="1" x14ac:dyDescent="0.2">
      <c r="A202" s="158"/>
      <c r="B202" s="157"/>
      <c r="C202" s="157"/>
      <c r="D202" s="227" t="s">
        <v>109</v>
      </c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60" t="e">
        <f>VLOOKUP(AN98,Datenquelle!A:AI,30,FALSE)</f>
        <v>#N/A</v>
      </c>
      <c r="AO202" s="260"/>
      <c r="AP202" s="260"/>
      <c r="AQ202" s="260"/>
      <c r="AR202" s="260"/>
      <c r="AS202" s="260"/>
      <c r="AT202" s="260"/>
      <c r="AU202" s="260"/>
      <c r="AV202" s="227" t="s">
        <v>48</v>
      </c>
      <c r="AW202" s="227"/>
      <c r="AX202" s="227"/>
      <c r="AY202" s="227"/>
      <c r="AZ202" s="227"/>
      <c r="BA202" s="269" t="s">
        <v>110</v>
      </c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1" t="e">
        <f>VLOOKUP(AN98,Datenquelle!A:AI,31,FALSE)</f>
        <v>#N/A</v>
      </c>
      <c r="BR202" s="261"/>
      <c r="BS202" s="261"/>
      <c r="BT202" s="261"/>
      <c r="BU202" s="261"/>
      <c r="BV202" s="227" t="s">
        <v>105</v>
      </c>
      <c r="BW202" s="227"/>
      <c r="BX202" s="227"/>
      <c r="BY202" s="227"/>
      <c r="BZ202" s="22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66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</row>
    <row r="203" spans="1:109" s="30" customFormat="1" ht="5.45" customHeight="1" x14ac:dyDescent="0.2">
      <c r="A203" s="158"/>
      <c r="B203" s="157"/>
      <c r="C203" s="15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60"/>
      <c r="AO203" s="260"/>
      <c r="AP203" s="260"/>
      <c r="AQ203" s="260"/>
      <c r="AR203" s="260"/>
      <c r="AS203" s="260"/>
      <c r="AT203" s="260"/>
      <c r="AU203" s="260"/>
      <c r="AV203" s="227"/>
      <c r="AW203" s="227"/>
      <c r="AX203" s="227"/>
      <c r="AY203" s="227"/>
      <c r="AZ203" s="227"/>
      <c r="BA203" s="269"/>
      <c r="BB203" s="269"/>
      <c r="BC203" s="269"/>
      <c r="BD203" s="269"/>
      <c r="BE203" s="269"/>
      <c r="BF203" s="269"/>
      <c r="BG203" s="269"/>
      <c r="BH203" s="269"/>
      <c r="BI203" s="269"/>
      <c r="BJ203" s="269"/>
      <c r="BK203" s="269"/>
      <c r="BL203" s="269"/>
      <c r="BM203" s="269"/>
      <c r="BN203" s="269"/>
      <c r="BO203" s="269"/>
      <c r="BP203" s="269"/>
      <c r="BQ203" s="261"/>
      <c r="BR203" s="261"/>
      <c r="BS203" s="261"/>
      <c r="BT203" s="261"/>
      <c r="BU203" s="261"/>
      <c r="BV203" s="227"/>
      <c r="BW203" s="227"/>
      <c r="BX203" s="227"/>
      <c r="BY203" s="227"/>
      <c r="BZ203" s="22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66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</row>
    <row r="204" spans="1:109" s="30" customFormat="1" ht="5.45" customHeight="1" x14ac:dyDescent="0.2">
      <c r="A204" s="158"/>
      <c r="B204" s="157"/>
      <c r="C204" s="15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60"/>
      <c r="AO204" s="260"/>
      <c r="AP204" s="260"/>
      <c r="AQ204" s="260"/>
      <c r="AR204" s="260"/>
      <c r="AS204" s="260"/>
      <c r="AT204" s="260"/>
      <c r="AU204" s="260"/>
      <c r="AV204" s="227"/>
      <c r="AW204" s="227"/>
      <c r="AX204" s="227"/>
      <c r="AY204" s="227"/>
      <c r="AZ204" s="227"/>
      <c r="BA204" s="269"/>
      <c r="BB204" s="269"/>
      <c r="BC204" s="269"/>
      <c r="BD204" s="269"/>
      <c r="BE204" s="269"/>
      <c r="BF204" s="269"/>
      <c r="BG204" s="269"/>
      <c r="BH204" s="269"/>
      <c r="BI204" s="269"/>
      <c r="BJ204" s="269"/>
      <c r="BK204" s="269"/>
      <c r="BL204" s="269"/>
      <c r="BM204" s="269"/>
      <c r="BN204" s="269"/>
      <c r="BO204" s="269"/>
      <c r="BP204" s="269"/>
      <c r="BQ204" s="261"/>
      <c r="BR204" s="261"/>
      <c r="BS204" s="261"/>
      <c r="BT204" s="261"/>
      <c r="BU204" s="261"/>
      <c r="BV204" s="227"/>
      <c r="BW204" s="227"/>
      <c r="BX204" s="227"/>
      <c r="BY204" s="227"/>
      <c r="BZ204" s="22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66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</row>
    <row r="205" spans="1:109" s="30" customFormat="1" ht="5.45" customHeight="1" x14ac:dyDescent="0.2">
      <c r="A205" s="268" t="s">
        <v>111</v>
      </c>
      <c r="B205" s="242"/>
      <c r="C205" s="242"/>
      <c r="D205" s="258" t="s">
        <v>112</v>
      </c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9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</row>
    <row r="206" spans="1:109" s="30" customFormat="1" ht="5.45" customHeight="1" x14ac:dyDescent="0.2">
      <c r="A206" s="268"/>
      <c r="B206" s="242"/>
      <c r="C206" s="242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9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</row>
    <row r="207" spans="1:109" s="30" customFormat="1" ht="5.45" customHeight="1" x14ac:dyDescent="0.2">
      <c r="A207" s="268"/>
      <c r="B207" s="242"/>
      <c r="C207" s="242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9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</row>
    <row r="208" spans="1:109" s="30" customFormat="1" ht="5.45" customHeight="1" x14ac:dyDescent="0.2">
      <c r="A208" s="268" t="s">
        <v>114</v>
      </c>
      <c r="B208" s="242"/>
      <c r="C208" s="242"/>
      <c r="D208" s="258" t="s">
        <v>113</v>
      </c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5"/>
      <c r="AX208" s="255"/>
      <c r="AY208" s="255"/>
      <c r="AZ208" s="255"/>
      <c r="BA208" s="255"/>
      <c r="BB208" s="255"/>
      <c r="BC208" s="255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72"/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3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</row>
    <row r="209" spans="1:109" s="30" customFormat="1" ht="5.45" customHeight="1" x14ac:dyDescent="0.2">
      <c r="A209" s="268"/>
      <c r="B209" s="242"/>
      <c r="C209" s="242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5"/>
      <c r="AX209" s="255"/>
      <c r="AY209" s="255"/>
      <c r="AZ209" s="255"/>
      <c r="BA209" s="255"/>
      <c r="BB209" s="255"/>
      <c r="BC209" s="255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3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</row>
    <row r="210" spans="1:109" s="30" customFormat="1" ht="5.45" customHeight="1" x14ac:dyDescent="0.2">
      <c r="A210" s="268"/>
      <c r="B210" s="242"/>
      <c r="C210" s="242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6"/>
      <c r="AX210" s="256"/>
      <c r="AY210" s="256"/>
      <c r="AZ210" s="256"/>
      <c r="BA210" s="256"/>
      <c r="BB210" s="256"/>
      <c r="BC210" s="256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3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</row>
    <row r="211" spans="1:109" s="30" customFormat="1" ht="5.45" customHeight="1" x14ac:dyDescent="0.2">
      <c r="A211" s="158"/>
      <c r="B211" s="227" t="s">
        <v>115</v>
      </c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227" t="s">
        <v>123</v>
      </c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66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</row>
    <row r="212" spans="1:109" s="30" customFormat="1" ht="5.45" customHeight="1" x14ac:dyDescent="0.2">
      <c r="A212" s="158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66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</row>
    <row r="213" spans="1:109" s="30" customFormat="1" ht="5.45" customHeight="1" x14ac:dyDescent="0.2">
      <c r="A213" s="158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66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</row>
    <row r="214" spans="1:109" s="30" customFormat="1" ht="5.45" customHeight="1" x14ac:dyDescent="0.2">
      <c r="A214" s="158"/>
      <c r="B214" s="126"/>
      <c r="C214" s="126"/>
      <c r="D214" s="227" t="s">
        <v>116</v>
      </c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157"/>
      <c r="V214" s="157"/>
      <c r="W214" s="157"/>
      <c r="X214" s="126"/>
      <c r="Y214" s="126"/>
      <c r="Z214" s="227" t="s">
        <v>119</v>
      </c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157"/>
      <c r="AR214" s="157"/>
      <c r="AS214" s="157"/>
      <c r="AT214" s="126"/>
      <c r="AU214" s="126"/>
      <c r="AV214" s="227" t="s">
        <v>121</v>
      </c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66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</row>
    <row r="215" spans="1:109" s="30" customFormat="1" ht="5.45" customHeight="1" x14ac:dyDescent="0.2">
      <c r="A215" s="158"/>
      <c r="B215" s="191" t="e">
        <f>VLOOKUP(AN98,Datenquelle!A:AI,33,FALSE)</f>
        <v>#N/A</v>
      </c>
      <c r="C215" s="126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157"/>
      <c r="V215" s="157"/>
      <c r="W215" s="157"/>
      <c r="X215" s="143"/>
      <c r="Y215" s="126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157"/>
      <c r="AR215" s="157"/>
      <c r="AS215" s="157"/>
      <c r="AT215" s="143"/>
      <c r="AU215" s="126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66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</row>
    <row r="216" spans="1:109" s="30" customFormat="1" ht="5.45" customHeight="1" x14ac:dyDescent="0.2">
      <c r="A216" s="158"/>
      <c r="B216" s="126"/>
      <c r="C216" s="126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157"/>
      <c r="V216" s="157"/>
      <c r="W216" s="157"/>
      <c r="X216" s="126"/>
      <c r="Y216" s="126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157"/>
      <c r="AR216" s="157"/>
      <c r="AS216" s="157"/>
      <c r="AT216" s="126"/>
      <c r="AU216" s="126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66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</row>
    <row r="217" spans="1:109" s="30" customFormat="1" ht="5.45" customHeight="1" x14ac:dyDescent="0.2">
      <c r="A217" s="158"/>
      <c r="B217" s="126"/>
      <c r="C217" s="126"/>
      <c r="D217" s="227" t="s">
        <v>117</v>
      </c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157"/>
      <c r="V217" s="157"/>
      <c r="W217" s="157"/>
      <c r="X217" s="126"/>
      <c r="Y217" s="126"/>
      <c r="Z217" s="227" t="s">
        <v>120</v>
      </c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157"/>
      <c r="AR217" s="157"/>
      <c r="AS217" s="157"/>
      <c r="AT217" s="126"/>
      <c r="AU217" s="126"/>
      <c r="AV217" s="227" t="s">
        <v>122</v>
      </c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66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</row>
    <row r="218" spans="1:109" s="30" customFormat="1" ht="5.45" customHeight="1" x14ac:dyDescent="0.2">
      <c r="A218" s="158"/>
      <c r="B218" s="143"/>
      <c r="C218" s="126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157"/>
      <c r="V218" s="157"/>
      <c r="W218" s="157"/>
      <c r="X218" s="191" t="e">
        <f>VLOOKUP(AN98,Datenquelle!A:AI,34,FALSE)</f>
        <v>#N/A</v>
      </c>
      <c r="Y218" s="126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157"/>
      <c r="AR218" s="157"/>
      <c r="AS218" s="157"/>
      <c r="AT218" s="143"/>
      <c r="AU218" s="126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66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</row>
    <row r="219" spans="1:109" s="30" customFormat="1" ht="5.45" customHeight="1" x14ac:dyDescent="0.2">
      <c r="A219" s="158"/>
      <c r="B219" s="126"/>
      <c r="C219" s="126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157"/>
      <c r="V219" s="157"/>
      <c r="W219" s="157"/>
      <c r="X219" s="126"/>
      <c r="Y219" s="126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157"/>
      <c r="AR219" s="157"/>
      <c r="AS219" s="157"/>
      <c r="AT219" s="126"/>
      <c r="AU219" s="126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66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</row>
    <row r="220" spans="1:109" s="30" customFormat="1" ht="5.45" customHeight="1" x14ac:dyDescent="0.2">
      <c r="A220" s="158"/>
      <c r="B220" s="126"/>
      <c r="C220" s="126"/>
      <c r="D220" s="227" t="s">
        <v>118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66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</row>
    <row r="221" spans="1:109" s="30" customFormat="1" ht="5.45" customHeight="1" x14ac:dyDescent="0.2">
      <c r="A221" s="158"/>
      <c r="B221" s="191" t="e">
        <f>VLOOKUP(AN98,Datenquelle!A:AI,35,FALSE)</f>
        <v>#N/A</v>
      </c>
      <c r="C221" s="126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157"/>
      <c r="V221" s="157"/>
      <c r="W221" s="157"/>
      <c r="X221" s="227" t="s">
        <v>125</v>
      </c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9" t="s">
        <v>124</v>
      </c>
      <c r="AJ221" s="229"/>
      <c r="AK221" s="229"/>
      <c r="AL221" s="229"/>
      <c r="AM221" s="229"/>
      <c r="AN221" s="157"/>
      <c r="AO221" s="157"/>
      <c r="AP221" s="157"/>
      <c r="AQ221" s="157"/>
      <c r="AR221" s="157"/>
      <c r="AS221" s="157"/>
      <c r="AT221" s="126"/>
      <c r="AU221" s="126"/>
      <c r="AV221" s="227" t="s">
        <v>128</v>
      </c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66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</row>
    <row r="222" spans="1:109" s="30" customFormat="1" ht="5.45" customHeight="1" x14ac:dyDescent="0.2">
      <c r="A222" s="158"/>
      <c r="B222" s="126"/>
      <c r="C222" s="126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157"/>
      <c r="V222" s="157"/>
      <c r="W222" s="15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9"/>
      <c r="AJ222" s="229"/>
      <c r="AK222" s="229"/>
      <c r="AL222" s="229"/>
      <c r="AM222" s="229"/>
      <c r="AN222" s="157"/>
      <c r="AO222" s="157"/>
      <c r="AP222" s="157"/>
      <c r="AQ222" s="157"/>
      <c r="AR222" s="157"/>
      <c r="AS222" s="157"/>
      <c r="AT222" s="143"/>
      <c r="AU222" s="126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66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</row>
    <row r="223" spans="1:109" s="30" customFormat="1" ht="5.45" customHeight="1" x14ac:dyDescent="0.2">
      <c r="A223" s="158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9"/>
      <c r="AJ223" s="229"/>
      <c r="AK223" s="229"/>
      <c r="AL223" s="229"/>
      <c r="AM223" s="229"/>
      <c r="AN223" s="157"/>
      <c r="AO223" s="157"/>
      <c r="AP223" s="157"/>
      <c r="AQ223" s="157"/>
      <c r="AR223" s="157"/>
      <c r="AS223" s="157"/>
      <c r="AT223" s="126"/>
      <c r="AU223" s="126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66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</row>
    <row r="224" spans="1:109" s="30" customFormat="1" ht="5.45" customHeight="1" x14ac:dyDescent="0.2">
      <c r="A224" s="158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227" t="s">
        <v>126</v>
      </c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9" t="s">
        <v>124</v>
      </c>
      <c r="AJ224" s="229"/>
      <c r="AK224" s="229"/>
      <c r="AL224" s="229"/>
      <c r="AM224" s="229"/>
      <c r="AN224" s="227" t="s">
        <v>127</v>
      </c>
      <c r="AO224" s="227"/>
      <c r="AP224" s="227"/>
      <c r="AQ224" s="227"/>
      <c r="AR224" s="227"/>
      <c r="AS224" s="157"/>
      <c r="AT224" s="126"/>
      <c r="AU224" s="126"/>
      <c r="AV224" s="229" t="s">
        <v>129</v>
      </c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  <c r="BW224" s="229"/>
      <c r="BX224" s="229"/>
      <c r="BY224" s="229"/>
      <c r="BZ224" s="229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66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</row>
    <row r="225" spans="1:109" s="30" customFormat="1" ht="5.45" customHeight="1" x14ac:dyDescent="0.2">
      <c r="A225" s="158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9"/>
      <c r="AJ225" s="229"/>
      <c r="AK225" s="229"/>
      <c r="AL225" s="229"/>
      <c r="AM225" s="229"/>
      <c r="AN225" s="227"/>
      <c r="AO225" s="227"/>
      <c r="AP225" s="227"/>
      <c r="AQ225" s="227"/>
      <c r="AR225" s="227"/>
      <c r="AS225" s="157"/>
      <c r="AT225" s="143"/>
      <c r="AU225" s="126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66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</row>
    <row r="226" spans="1:109" s="30" customFormat="1" ht="5.45" customHeight="1" x14ac:dyDescent="0.2">
      <c r="A226" s="158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9"/>
      <c r="AJ226" s="229"/>
      <c r="AK226" s="229"/>
      <c r="AL226" s="229"/>
      <c r="AM226" s="229"/>
      <c r="AN226" s="227"/>
      <c r="AO226" s="227"/>
      <c r="AP226" s="227"/>
      <c r="AQ226" s="227"/>
      <c r="AR226" s="227"/>
      <c r="AS226" s="157"/>
      <c r="AT226" s="126"/>
      <c r="AU226" s="126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66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</row>
    <row r="227" spans="1:109" s="30" customFormat="1" ht="5.45" customHeight="1" x14ac:dyDescent="0.2">
      <c r="A227" s="158"/>
      <c r="B227" s="227" t="s">
        <v>130</v>
      </c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9" t="s">
        <v>124</v>
      </c>
      <c r="AJ227" s="229"/>
      <c r="AK227" s="229"/>
      <c r="AL227" s="229"/>
      <c r="AM227" s="229"/>
      <c r="AN227" s="227" t="s">
        <v>131</v>
      </c>
      <c r="AO227" s="227"/>
      <c r="AP227" s="227"/>
      <c r="AQ227" s="227"/>
      <c r="AR227" s="22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66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</row>
    <row r="228" spans="1:109" s="30" customFormat="1" ht="5.45" customHeight="1" x14ac:dyDescent="0.2">
      <c r="A228" s="158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9"/>
      <c r="AJ228" s="229"/>
      <c r="AK228" s="229"/>
      <c r="AL228" s="229"/>
      <c r="AM228" s="229"/>
      <c r="AN228" s="227"/>
      <c r="AO228" s="227"/>
      <c r="AP228" s="227"/>
      <c r="AQ228" s="227"/>
      <c r="AR228" s="22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66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</row>
    <row r="229" spans="1:109" s="30" customFormat="1" ht="5.45" customHeight="1" x14ac:dyDescent="0.2">
      <c r="A229" s="158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9"/>
      <c r="AJ229" s="229"/>
      <c r="AK229" s="229"/>
      <c r="AL229" s="229"/>
      <c r="AM229" s="229"/>
      <c r="AN229" s="227"/>
      <c r="AO229" s="227"/>
      <c r="AP229" s="227"/>
      <c r="AQ229" s="227"/>
      <c r="AR229" s="22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66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</row>
    <row r="230" spans="1:109" s="30" customFormat="1" ht="5.45" customHeight="1" x14ac:dyDescent="0.2">
      <c r="A230" s="158"/>
      <c r="B230" s="126"/>
      <c r="C230" s="126"/>
      <c r="D230" s="227" t="s">
        <v>132</v>
      </c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157"/>
      <c r="V230" s="157"/>
      <c r="W230" s="157"/>
      <c r="X230" s="227" t="s">
        <v>133</v>
      </c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9" t="s">
        <v>124</v>
      </c>
      <c r="AJ230" s="229"/>
      <c r="AK230" s="229"/>
      <c r="AL230" s="229"/>
      <c r="AM230" s="229"/>
      <c r="AN230" s="227" t="s">
        <v>134</v>
      </c>
      <c r="AO230" s="227"/>
      <c r="AP230" s="227"/>
      <c r="AQ230" s="227"/>
      <c r="AR230" s="22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66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</row>
    <row r="231" spans="1:109" s="30" customFormat="1" ht="5.45" customHeight="1" x14ac:dyDescent="0.2">
      <c r="A231" s="158"/>
      <c r="B231" s="143"/>
      <c r="C231" s="126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157"/>
      <c r="V231" s="157"/>
      <c r="W231" s="15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9"/>
      <c r="AJ231" s="229"/>
      <c r="AK231" s="229"/>
      <c r="AL231" s="229"/>
      <c r="AM231" s="229"/>
      <c r="AN231" s="227"/>
      <c r="AO231" s="227"/>
      <c r="AP231" s="227"/>
      <c r="AQ231" s="227"/>
      <c r="AR231" s="22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66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</row>
    <row r="232" spans="1:109" s="30" customFormat="1" ht="5.45" customHeight="1" x14ac:dyDescent="0.2">
      <c r="A232" s="158"/>
      <c r="B232" s="126"/>
      <c r="C232" s="126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157"/>
      <c r="V232" s="157"/>
      <c r="W232" s="15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9"/>
      <c r="AJ232" s="229"/>
      <c r="AK232" s="229"/>
      <c r="AL232" s="229"/>
      <c r="AM232" s="229"/>
      <c r="AN232" s="227"/>
      <c r="AO232" s="227"/>
      <c r="AP232" s="227"/>
      <c r="AQ232" s="227"/>
      <c r="AR232" s="22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66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</row>
    <row r="233" spans="1:109" s="30" customFormat="1" ht="5.45" customHeight="1" x14ac:dyDescent="0.2">
      <c r="A233" s="158"/>
      <c r="B233" s="126"/>
      <c r="C233" s="126"/>
      <c r="D233" s="229" t="s">
        <v>135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66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</row>
    <row r="234" spans="1:109" s="30" customFormat="1" ht="5.45" customHeight="1" x14ac:dyDescent="0.2">
      <c r="A234" s="158"/>
      <c r="B234" s="143"/>
      <c r="C234" s="126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66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</row>
    <row r="235" spans="1:109" s="30" customFormat="1" ht="5.45" customHeight="1" thickBot="1" x14ac:dyDescent="0.25">
      <c r="A235" s="161"/>
      <c r="B235" s="128"/>
      <c r="C235" s="12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8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</row>
    <row r="236" spans="1:109" s="30" customFormat="1" ht="5.45" customHeight="1" x14ac:dyDescent="0.2">
      <c r="A236" s="157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7"/>
      <c r="V236" s="157"/>
      <c r="W236" s="126"/>
      <c r="X236" s="126"/>
      <c r="Y236" s="153"/>
      <c r="Z236" s="153"/>
      <c r="AA236" s="153"/>
      <c r="AB236" s="153"/>
      <c r="AC236" s="153"/>
      <c r="AD236" s="153"/>
      <c r="AE236" s="141"/>
      <c r="AF236" s="126"/>
      <c r="AG236" s="126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</row>
    <row r="237" spans="1:109" ht="5.4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</row>
    <row r="238" spans="1:109" ht="5.45" customHeight="1" x14ac:dyDescent="0.2">
      <c r="A238" s="126"/>
      <c r="B238" s="232" t="s">
        <v>136</v>
      </c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</row>
    <row r="239" spans="1:109" ht="5.45" customHeight="1" x14ac:dyDescent="0.2">
      <c r="A239" s="126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</row>
    <row r="240" spans="1:109" ht="5.45" customHeight="1" thickBot="1" x14ac:dyDescent="0.25">
      <c r="A240" s="126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</row>
    <row r="241" spans="1:109" s="30" customFormat="1" ht="5.45" customHeight="1" x14ac:dyDescent="0.2">
      <c r="A241" s="155"/>
      <c r="B241" s="131"/>
      <c r="C241" s="131"/>
      <c r="D241" s="230" t="s">
        <v>137</v>
      </c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9"/>
      <c r="Y241" s="155"/>
      <c r="Z241" s="131"/>
      <c r="AA241" s="131"/>
      <c r="AB241" s="230" t="s">
        <v>138</v>
      </c>
      <c r="AC241" s="230"/>
      <c r="AD241" s="230"/>
      <c r="AE241" s="230"/>
      <c r="AF241" s="230"/>
      <c r="AG241" s="230"/>
      <c r="AH241" s="230"/>
      <c r="AI241" s="230"/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230"/>
      <c r="AU241" s="230"/>
      <c r="AV241" s="239"/>
      <c r="AW241" s="155"/>
      <c r="AX241" s="131"/>
      <c r="AY241" s="131"/>
      <c r="AZ241" s="230" t="s">
        <v>139</v>
      </c>
      <c r="BA241" s="230"/>
      <c r="BB241" s="230"/>
      <c r="BC241" s="230"/>
      <c r="BD241" s="230"/>
      <c r="BE241" s="230"/>
      <c r="BF241" s="230"/>
      <c r="BG241" s="230"/>
      <c r="BH241" s="230"/>
      <c r="BI241" s="230"/>
      <c r="BJ241" s="230"/>
      <c r="BK241" s="230"/>
      <c r="BL241" s="230"/>
      <c r="BM241" s="230"/>
      <c r="BN241" s="230"/>
      <c r="BO241" s="230"/>
      <c r="BP241" s="230"/>
      <c r="BQ241" s="230"/>
      <c r="BR241" s="230"/>
      <c r="BS241" s="230"/>
      <c r="BT241" s="239"/>
      <c r="BU241" s="155"/>
      <c r="BV241" s="131"/>
      <c r="BW241" s="131"/>
      <c r="BX241" s="230" t="s">
        <v>138</v>
      </c>
      <c r="BY241" s="230"/>
      <c r="BZ241" s="230"/>
      <c r="CA241" s="230"/>
      <c r="CB241" s="230"/>
      <c r="CC241" s="230"/>
      <c r="CD241" s="230"/>
      <c r="CE241" s="230"/>
      <c r="CF241" s="230"/>
      <c r="CG241" s="230"/>
      <c r="CH241" s="230"/>
      <c r="CI241" s="230"/>
      <c r="CJ241" s="230"/>
      <c r="CK241" s="230"/>
      <c r="CL241" s="230"/>
      <c r="CM241" s="230"/>
      <c r="CN241" s="230"/>
      <c r="CO241" s="230"/>
      <c r="CP241" s="230"/>
      <c r="CQ241" s="230"/>
      <c r="CR241" s="239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</row>
    <row r="242" spans="1:109" s="30" customFormat="1" ht="5.45" customHeight="1" x14ac:dyDescent="0.2">
      <c r="A242" s="158"/>
      <c r="B242" s="143"/>
      <c r="C242" s="126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35"/>
      <c r="Y242" s="158"/>
      <c r="Z242" s="143"/>
      <c r="AA242" s="126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35"/>
      <c r="AW242" s="158"/>
      <c r="AX242" s="143"/>
      <c r="AY242" s="126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35"/>
      <c r="BU242" s="158"/>
      <c r="BV242" s="143"/>
      <c r="BW242" s="126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35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</row>
    <row r="243" spans="1:109" s="30" customFormat="1" ht="5.45" customHeight="1" x14ac:dyDescent="0.2">
      <c r="A243" s="158"/>
      <c r="B243" s="126"/>
      <c r="C243" s="126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35"/>
      <c r="Y243" s="158"/>
      <c r="Z243" s="126"/>
      <c r="AA243" s="126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35"/>
      <c r="AW243" s="158"/>
      <c r="AX243" s="126"/>
      <c r="AY243" s="126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35"/>
      <c r="BU243" s="158"/>
      <c r="BV243" s="126"/>
      <c r="BW243" s="126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35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</row>
    <row r="244" spans="1:109" s="30" customFormat="1" ht="5.45" customHeight="1" x14ac:dyDescent="0.2">
      <c r="A244" s="158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66"/>
      <c r="Y244" s="158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66"/>
      <c r="AW244" s="158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66"/>
      <c r="BU244" s="158"/>
      <c r="BV244" s="157"/>
      <c r="BW244" s="157"/>
      <c r="BX244" s="227" t="s">
        <v>140</v>
      </c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35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</row>
    <row r="245" spans="1:109" s="30" customFormat="1" ht="5.45" customHeight="1" x14ac:dyDescent="0.2">
      <c r="A245" s="158"/>
      <c r="B245" s="157"/>
      <c r="C245" s="157"/>
      <c r="D245" s="157"/>
      <c r="E245" s="157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66"/>
      <c r="Y245" s="158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66"/>
      <c r="AW245" s="158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66"/>
      <c r="BU245" s="158"/>
      <c r="BV245" s="157"/>
      <c r="BW245" s="15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35"/>
      <c r="CS245" s="157"/>
      <c r="CT245" s="157"/>
      <c r="CU245" s="157"/>
      <c r="CV245" s="157"/>
      <c r="CW245" s="157"/>
      <c r="CX245" s="157"/>
      <c r="CY245" s="157"/>
      <c r="CZ245" s="157"/>
      <c r="DA245" s="157"/>
      <c r="DB245" s="157"/>
      <c r="DC245" s="157"/>
      <c r="DD245" s="157"/>
      <c r="DE245" s="157"/>
    </row>
    <row r="246" spans="1:109" s="30" customFormat="1" ht="5.45" customHeight="1" x14ac:dyDescent="0.2">
      <c r="A246" s="158"/>
      <c r="B246" s="157"/>
      <c r="C246" s="157"/>
      <c r="D246" s="157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66"/>
      <c r="Y246" s="158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66"/>
      <c r="AW246" s="158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66"/>
      <c r="BU246" s="158"/>
      <c r="BV246" s="157"/>
      <c r="BW246" s="15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35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</row>
    <row r="247" spans="1:109" s="30" customFormat="1" ht="5.45" customHeight="1" x14ac:dyDescent="0.2">
      <c r="A247" s="158"/>
      <c r="B247" s="157"/>
      <c r="C247" s="157"/>
      <c r="D247" s="157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66"/>
      <c r="Y247" s="158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66"/>
      <c r="AW247" s="158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66"/>
      <c r="BU247" s="158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7"/>
      <c r="CI247" s="157"/>
      <c r="CJ247" s="157"/>
      <c r="CK247" s="157"/>
      <c r="CL247" s="157"/>
      <c r="CM247" s="157"/>
      <c r="CN247" s="157"/>
      <c r="CO247" s="157"/>
      <c r="CP247" s="157"/>
      <c r="CQ247" s="157"/>
      <c r="CR247" s="166"/>
      <c r="CS247" s="157"/>
      <c r="CT247" s="157"/>
      <c r="CU247" s="157"/>
      <c r="CV247" s="157"/>
      <c r="CW247" s="157"/>
      <c r="CX247" s="157"/>
      <c r="CY247" s="157"/>
      <c r="CZ247" s="157"/>
      <c r="DA247" s="157"/>
      <c r="DB247" s="157"/>
      <c r="DC247" s="157"/>
      <c r="DD247" s="157"/>
      <c r="DE247" s="157"/>
    </row>
    <row r="248" spans="1:109" s="30" customFormat="1" ht="5.45" customHeight="1" x14ac:dyDescent="0.2">
      <c r="A248" s="158"/>
      <c r="B248" s="157"/>
      <c r="C248" s="157"/>
      <c r="D248" s="157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66"/>
      <c r="Y248" s="158"/>
      <c r="Z248" s="157"/>
      <c r="AA248" s="157"/>
      <c r="AB248" s="157"/>
      <c r="AC248" s="157"/>
      <c r="AD248" s="157"/>
      <c r="AE248" s="157"/>
      <c r="AF248" s="157"/>
      <c r="AG248" s="157"/>
      <c r="AH248" s="141"/>
      <c r="AI248" s="141"/>
      <c r="AJ248" s="141"/>
      <c r="AK248" s="141"/>
      <c r="AL248" s="141"/>
      <c r="AM248" s="141"/>
      <c r="AN248" s="141"/>
      <c r="AO248" s="141"/>
      <c r="AP248" s="157"/>
      <c r="AQ248" s="157"/>
      <c r="AR248" s="157"/>
      <c r="AS248" s="157"/>
      <c r="AT248" s="157"/>
      <c r="AU248" s="157"/>
      <c r="AV248" s="166"/>
      <c r="AW248" s="158"/>
      <c r="AX248" s="157"/>
      <c r="AY248" s="157"/>
      <c r="AZ248" s="157"/>
      <c r="BA248" s="157"/>
      <c r="BB248" s="157"/>
      <c r="BC248" s="157"/>
      <c r="BD248" s="157"/>
      <c r="BE248" s="157"/>
      <c r="BF248" s="141"/>
      <c r="BG248" s="141"/>
      <c r="BH248" s="141"/>
      <c r="BI248" s="141"/>
      <c r="BJ248" s="141"/>
      <c r="BK248" s="141"/>
      <c r="BL248" s="141"/>
      <c r="BM248" s="141"/>
      <c r="BN248" s="157"/>
      <c r="BO248" s="157"/>
      <c r="BP248" s="157"/>
      <c r="BQ248" s="157"/>
      <c r="BR248" s="157"/>
      <c r="BS248" s="157"/>
      <c r="BT248" s="166"/>
      <c r="BU248" s="158"/>
      <c r="BV248" s="157"/>
      <c r="BW248" s="157"/>
      <c r="BX248" s="157"/>
      <c r="BY248" s="157"/>
      <c r="BZ248" s="157"/>
      <c r="CA248" s="157"/>
      <c r="CB248" s="157"/>
      <c r="CC248" s="157"/>
      <c r="CD248" s="141"/>
      <c r="CE248" s="141"/>
      <c r="CF248" s="141"/>
      <c r="CG248" s="141"/>
      <c r="CH248" s="141"/>
      <c r="CI248" s="141"/>
      <c r="CJ248" s="141"/>
      <c r="CK248" s="141"/>
      <c r="CL248" s="157"/>
      <c r="CM248" s="157"/>
      <c r="CN248" s="157"/>
      <c r="CO248" s="157"/>
      <c r="CP248" s="157"/>
      <c r="CQ248" s="157"/>
      <c r="CR248" s="166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</row>
    <row r="249" spans="1:109" s="30" customFormat="1" ht="5.45" customHeight="1" x14ac:dyDescent="0.2">
      <c r="A249" s="158"/>
      <c r="B249" s="157"/>
      <c r="C249" s="157"/>
      <c r="D249" s="157"/>
      <c r="E249" s="236" t="s">
        <v>103</v>
      </c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175"/>
      <c r="R249" s="174"/>
      <c r="S249" s="174"/>
      <c r="T249" s="174"/>
      <c r="U249" s="174"/>
      <c r="V249" s="174"/>
      <c r="W249" s="174"/>
      <c r="X249" s="166"/>
      <c r="Y249" s="158"/>
      <c r="Z249" s="157"/>
      <c r="AA249" s="157"/>
      <c r="AB249" s="157"/>
      <c r="AC249" s="157"/>
      <c r="AD249" s="157"/>
      <c r="AE249" s="157"/>
      <c r="AF249" s="157"/>
      <c r="AG249" s="157"/>
      <c r="AH249" s="141"/>
      <c r="AI249" s="141"/>
      <c r="AJ249" s="141"/>
      <c r="AK249" s="141"/>
      <c r="AL249" s="141"/>
      <c r="AM249" s="141"/>
      <c r="AN249" s="141"/>
      <c r="AO249" s="141"/>
      <c r="AP249" s="157"/>
      <c r="AQ249" s="157"/>
      <c r="AR249" s="157"/>
      <c r="AS249" s="157"/>
      <c r="AT249" s="157"/>
      <c r="AU249" s="157"/>
      <c r="AV249" s="166"/>
      <c r="AW249" s="158"/>
      <c r="AX249" s="157"/>
      <c r="AY249" s="157"/>
      <c r="AZ249" s="157"/>
      <c r="BA249" s="157"/>
      <c r="BB249" s="157"/>
      <c r="BC249" s="157"/>
      <c r="BD249" s="157"/>
      <c r="BE249" s="157"/>
      <c r="BF249" s="141"/>
      <c r="BG249" s="141"/>
      <c r="BH249" s="141"/>
      <c r="BI249" s="141"/>
      <c r="BJ249" s="141"/>
      <c r="BK249" s="141"/>
      <c r="BL249" s="141"/>
      <c r="BM249" s="141"/>
      <c r="BN249" s="157"/>
      <c r="BO249" s="157"/>
      <c r="BP249" s="157"/>
      <c r="BQ249" s="157"/>
      <c r="BR249" s="157"/>
      <c r="BS249" s="157"/>
      <c r="BT249" s="166"/>
      <c r="BU249" s="158"/>
      <c r="BV249" s="157"/>
      <c r="BW249" s="157"/>
      <c r="BX249" s="157"/>
      <c r="BY249" s="157"/>
      <c r="BZ249" s="157"/>
      <c r="CA249" s="157"/>
      <c r="CB249" s="157"/>
      <c r="CC249" s="157"/>
      <c r="CD249" s="141"/>
      <c r="CE249" s="141"/>
      <c r="CF249" s="141"/>
      <c r="CG249" s="141"/>
      <c r="CH249" s="141"/>
      <c r="CI249" s="141"/>
      <c r="CJ249" s="141"/>
      <c r="CK249" s="141"/>
      <c r="CL249" s="157"/>
      <c r="CM249" s="157"/>
      <c r="CN249" s="157"/>
      <c r="CO249" s="157"/>
      <c r="CP249" s="157"/>
      <c r="CQ249" s="157"/>
      <c r="CR249" s="166"/>
      <c r="CS249" s="157"/>
      <c r="CT249" s="157"/>
      <c r="CU249" s="157"/>
      <c r="CV249" s="157"/>
      <c r="CW249" s="157"/>
      <c r="CX249" s="157"/>
      <c r="CY249" s="157"/>
      <c r="CZ249" s="157"/>
      <c r="DA249" s="157"/>
      <c r="DB249" s="157"/>
      <c r="DC249" s="157"/>
      <c r="DD249" s="157"/>
      <c r="DE249" s="157"/>
    </row>
    <row r="250" spans="1:109" s="30" customFormat="1" ht="5.45" customHeight="1" x14ac:dyDescent="0.2">
      <c r="A250" s="158"/>
      <c r="B250" s="157"/>
      <c r="C250" s="157"/>
      <c r="D250" s="157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175"/>
      <c r="R250" s="174"/>
      <c r="S250" s="174"/>
      <c r="T250" s="174"/>
      <c r="U250" s="174"/>
      <c r="V250" s="174"/>
      <c r="W250" s="174"/>
      <c r="X250" s="166"/>
      <c r="Y250" s="158"/>
      <c r="Z250" s="157"/>
      <c r="AA250" s="157"/>
      <c r="AB250" s="157"/>
      <c r="AC250" s="157"/>
      <c r="AD250" s="176"/>
      <c r="AE250" s="157"/>
      <c r="AF250" s="177"/>
      <c r="AG250" s="177"/>
      <c r="AH250" s="177"/>
      <c r="AI250" s="177"/>
      <c r="AJ250" s="177"/>
      <c r="AK250" s="177"/>
      <c r="AL250" s="177"/>
      <c r="AM250" s="177"/>
      <c r="AN250" s="141"/>
      <c r="AO250" s="141"/>
      <c r="AP250" s="157"/>
      <c r="AQ250" s="157"/>
      <c r="AR250" s="157"/>
      <c r="AS250" s="157"/>
      <c r="AT250" s="157"/>
      <c r="AU250" s="157"/>
      <c r="AV250" s="166"/>
      <c r="AW250" s="158"/>
      <c r="AX250" s="157"/>
      <c r="AY250" s="157"/>
      <c r="AZ250" s="157"/>
      <c r="BA250" s="157"/>
      <c r="BB250" s="176"/>
      <c r="BC250" s="157"/>
      <c r="BD250" s="157"/>
      <c r="BE250" s="157"/>
      <c r="BF250" s="141"/>
      <c r="BG250" s="141"/>
      <c r="BH250" s="141"/>
      <c r="BI250" s="141"/>
      <c r="BJ250" s="141"/>
      <c r="BK250" s="141"/>
      <c r="BL250" s="141"/>
      <c r="BM250" s="141"/>
      <c r="BN250" s="157"/>
      <c r="BO250" s="157"/>
      <c r="BP250" s="157"/>
      <c r="BQ250" s="157"/>
      <c r="BR250" s="157"/>
      <c r="BS250" s="157"/>
      <c r="BT250" s="166"/>
      <c r="BU250" s="158"/>
      <c r="BV250" s="157"/>
      <c r="BW250" s="157"/>
      <c r="BX250" s="157"/>
      <c r="BY250" s="157"/>
      <c r="BZ250" s="176"/>
      <c r="CA250" s="157"/>
      <c r="CB250" s="157"/>
      <c r="CC250" s="157"/>
      <c r="CD250" s="141"/>
      <c r="CE250" s="141"/>
      <c r="CF250" s="141"/>
      <c r="CG250" s="141"/>
      <c r="CH250" s="141"/>
      <c r="CI250" s="141"/>
      <c r="CJ250" s="141"/>
      <c r="CK250" s="141"/>
      <c r="CL250" s="157"/>
      <c r="CM250" s="157"/>
      <c r="CN250" s="157"/>
      <c r="CO250" s="157"/>
      <c r="CP250" s="157"/>
      <c r="CQ250" s="157"/>
      <c r="CR250" s="166"/>
      <c r="CS250" s="157"/>
      <c r="CT250" s="157"/>
      <c r="CU250" s="157"/>
      <c r="CV250" s="157"/>
      <c r="CW250" s="157"/>
      <c r="CX250" s="157"/>
      <c r="CY250" s="157"/>
      <c r="CZ250" s="157"/>
      <c r="DA250" s="157"/>
      <c r="DB250" s="157"/>
      <c r="DC250" s="157"/>
      <c r="DD250" s="157"/>
      <c r="DE250" s="157"/>
    </row>
    <row r="251" spans="1:109" s="30" customFormat="1" ht="5.45" customHeight="1" x14ac:dyDescent="0.2">
      <c r="A251" s="158"/>
      <c r="B251" s="157"/>
      <c r="C251" s="157"/>
      <c r="D251" s="15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175"/>
      <c r="R251" s="174"/>
      <c r="S251" s="174"/>
      <c r="T251" s="174"/>
      <c r="U251" s="174"/>
      <c r="V251" s="174"/>
      <c r="W251" s="174"/>
      <c r="X251" s="166"/>
      <c r="Y251" s="158"/>
      <c r="Z251" s="157"/>
      <c r="AA251" s="157"/>
      <c r="AB251" s="157"/>
      <c r="AC251" s="157"/>
      <c r="AD251" s="157"/>
      <c r="AE251" s="157"/>
      <c r="AF251" s="236" t="s">
        <v>103</v>
      </c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175"/>
      <c r="AS251" s="157"/>
      <c r="AT251" s="157"/>
      <c r="AU251" s="157"/>
      <c r="AV251" s="166"/>
      <c r="AW251" s="158"/>
      <c r="AX251" s="157"/>
      <c r="AY251" s="157"/>
      <c r="AZ251" s="157"/>
      <c r="BA251" s="157"/>
      <c r="BB251" s="157"/>
      <c r="BC251" s="157"/>
      <c r="BD251" s="236" t="s">
        <v>103</v>
      </c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175"/>
      <c r="BQ251" s="157"/>
      <c r="BR251" s="157"/>
      <c r="BS251" s="157"/>
      <c r="BT251" s="166"/>
      <c r="BU251" s="158"/>
      <c r="BV251" s="157"/>
      <c r="BW251" s="157"/>
      <c r="BX251" s="157"/>
      <c r="BY251" s="157"/>
      <c r="BZ251" s="157"/>
      <c r="CA251" s="157"/>
      <c r="CB251" s="236" t="s">
        <v>103</v>
      </c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175"/>
      <c r="CO251" s="157"/>
      <c r="CP251" s="157"/>
      <c r="CQ251" s="157"/>
      <c r="CR251" s="166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</row>
    <row r="252" spans="1:109" s="30" customFormat="1" ht="5.45" customHeight="1" x14ac:dyDescent="0.2">
      <c r="A252" s="158"/>
      <c r="B252" s="157"/>
      <c r="C252" s="157"/>
      <c r="D252" s="157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174"/>
      <c r="S252" s="174"/>
      <c r="T252" s="174"/>
      <c r="U252" s="174"/>
      <c r="V252" s="174"/>
      <c r="W252" s="174"/>
      <c r="X252" s="166"/>
      <c r="Y252" s="158"/>
      <c r="Z252" s="157"/>
      <c r="AA252" s="157"/>
      <c r="AB252" s="157"/>
      <c r="AC252" s="157"/>
      <c r="AD252" s="157"/>
      <c r="AE252" s="157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175"/>
      <c r="AS252" s="157"/>
      <c r="AT252" s="157"/>
      <c r="AU252" s="157"/>
      <c r="AV252" s="166"/>
      <c r="AW252" s="158"/>
      <c r="AX252" s="157"/>
      <c r="AY252" s="157"/>
      <c r="AZ252" s="157"/>
      <c r="BA252" s="157"/>
      <c r="BB252" s="157"/>
      <c r="BC252" s="157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175"/>
      <c r="BQ252" s="157"/>
      <c r="BR252" s="157"/>
      <c r="BS252" s="157"/>
      <c r="BT252" s="166"/>
      <c r="BU252" s="158"/>
      <c r="BV252" s="157"/>
      <c r="BW252" s="157"/>
      <c r="BX252" s="157"/>
      <c r="BY252" s="157"/>
      <c r="BZ252" s="157"/>
      <c r="CA252" s="157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175"/>
      <c r="CO252" s="157"/>
      <c r="CP252" s="157"/>
      <c r="CQ252" s="157"/>
      <c r="CR252" s="166"/>
      <c r="CS252" s="157"/>
      <c r="CT252" s="157"/>
      <c r="CU252" s="157"/>
      <c r="CV252" s="157"/>
      <c r="CW252" s="157"/>
      <c r="CX252" s="157"/>
      <c r="CY252" s="157"/>
      <c r="CZ252" s="157"/>
      <c r="DA252" s="157"/>
      <c r="DB252" s="157"/>
      <c r="DC252" s="157"/>
      <c r="DD252" s="157"/>
      <c r="DE252" s="157"/>
    </row>
    <row r="253" spans="1:109" s="30" customFormat="1" ht="5.45" customHeight="1" x14ac:dyDescent="0.2">
      <c r="A253" s="158"/>
      <c r="B253" s="234" t="s">
        <v>142</v>
      </c>
      <c r="C253" s="234"/>
      <c r="D253" s="234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174"/>
      <c r="S253" s="174"/>
      <c r="T253" s="174"/>
      <c r="U253" s="174"/>
      <c r="V253" s="174"/>
      <c r="W253" s="174"/>
      <c r="X253" s="166"/>
      <c r="Y253" s="158"/>
      <c r="Z253" s="234" t="s">
        <v>142</v>
      </c>
      <c r="AA253" s="234"/>
      <c r="AB253" s="234"/>
      <c r="AC253" s="178"/>
      <c r="AD253" s="178"/>
      <c r="AE253" s="15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237"/>
      <c r="AR253" s="175"/>
      <c r="AS253" s="157"/>
      <c r="AT253" s="157"/>
      <c r="AU253" s="157"/>
      <c r="AV253" s="166"/>
      <c r="AW253" s="158"/>
      <c r="AX253" s="234" t="s">
        <v>142</v>
      </c>
      <c r="AY253" s="234"/>
      <c r="AZ253" s="234"/>
      <c r="BA253" s="178"/>
      <c r="BB253" s="178"/>
      <c r="BC253" s="157"/>
      <c r="BD253" s="237"/>
      <c r="BE253" s="237"/>
      <c r="BF253" s="237"/>
      <c r="BG253" s="237"/>
      <c r="BH253" s="237"/>
      <c r="BI253" s="237"/>
      <c r="BJ253" s="237"/>
      <c r="BK253" s="237"/>
      <c r="BL253" s="237"/>
      <c r="BM253" s="237"/>
      <c r="BN253" s="237"/>
      <c r="BO253" s="237"/>
      <c r="BP253" s="179"/>
      <c r="BQ253" s="157"/>
      <c r="BR253" s="157"/>
      <c r="BS253" s="157"/>
      <c r="BT253" s="166"/>
      <c r="BU253" s="158"/>
      <c r="BV253" s="234" t="s">
        <v>142</v>
      </c>
      <c r="BW253" s="234"/>
      <c r="BX253" s="234"/>
      <c r="BY253" s="178"/>
      <c r="BZ253" s="178"/>
      <c r="CA253" s="157"/>
      <c r="CB253" s="237"/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  <c r="CM253" s="237"/>
      <c r="CN253" s="175"/>
      <c r="CO253" s="157"/>
      <c r="CP253" s="157"/>
      <c r="CQ253" s="157"/>
      <c r="CR253" s="166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</row>
    <row r="254" spans="1:109" s="30" customFormat="1" ht="5.45" customHeight="1" x14ac:dyDescent="0.2">
      <c r="A254" s="158"/>
      <c r="B254" s="234"/>
      <c r="C254" s="234"/>
      <c r="D254" s="234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174"/>
      <c r="S254" s="174"/>
      <c r="T254" s="174"/>
      <c r="U254" s="174"/>
      <c r="V254" s="174"/>
      <c r="W254" s="174"/>
      <c r="X254" s="166"/>
      <c r="Y254" s="158"/>
      <c r="Z254" s="234"/>
      <c r="AA254" s="234"/>
      <c r="AB254" s="234"/>
      <c r="AC254" s="178"/>
      <c r="AD254" s="178"/>
      <c r="AE254" s="157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157"/>
      <c r="AT254" s="157"/>
      <c r="AU254" s="157"/>
      <c r="AV254" s="166"/>
      <c r="AW254" s="158"/>
      <c r="AX254" s="234"/>
      <c r="AY254" s="234"/>
      <c r="AZ254" s="234"/>
      <c r="BA254" s="178"/>
      <c r="BB254" s="178"/>
      <c r="BC254" s="157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157"/>
      <c r="BR254" s="157"/>
      <c r="BS254" s="157"/>
      <c r="BT254" s="166"/>
      <c r="BU254" s="158"/>
      <c r="BV254" s="234"/>
      <c r="BW254" s="234"/>
      <c r="BX254" s="234"/>
      <c r="BY254" s="178"/>
      <c r="BZ254" s="178"/>
      <c r="CA254" s="157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174"/>
      <c r="CP254" s="157"/>
      <c r="CQ254" s="157"/>
      <c r="CR254" s="166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</row>
    <row r="255" spans="1:109" s="30" customFormat="1" ht="5.45" customHeight="1" x14ac:dyDescent="0.2">
      <c r="A255" s="158"/>
      <c r="B255" s="234"/>
      <c r="C255" s="234"/>
      <c r="D255" s="234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174"/>
      <c r="S255" s="174"/>
      <c r="T255" s="174"/>
      <c r="U255" s="174"/>
      <c r="V255" s="174"/>
      <c r="W255" s="174"/>
      <c r="X255" s="166"/>
      <c r="Y255" s="158"/>
      <c r="Z255" s="234"/>
      <c r="AA255" s="234"/>
      <c r="AB255" s="234"/>
      <c r="AC255" s="178"/>
      <c r="AD255" s="178"/>
      <c r="AE255" s="157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157"/>
      <c r="AT255" s="157"/>
      <c r="AU255" s="157"/>
      <c r="AV255" s="166"/>
      <c r="AW255" s="158"/>
      <c r="AX255" s="234"/>
      <c r="AY255" s="234"/>
      <c r="AZ255" s="234"/>
      <c r="BA255" s="178"/>
      <c r="BB255" s="178"/>
      <c r="BC255" s="157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157"/>
      <c r="BR255" s="157"/>
      <c r="BS255" s="157"/>
      <c r="BT255" s="166"/>
      <c r="BU255" s="158"/>
      <c r="BV255" s="234"/>
      <c r="BW255" s="234"/>
      <c r="BX255" s="234"/>
      <c r="BY255" s="178"/>
      <c r="BZ255" s="178"/>
      <c r="CA255" s="157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174"/>
      <c r="CP255" s="157"/>
      <c r="CQ255" s="157"/>
      <c r="CR255" s="166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</row>
    <row r="256" spans="1:109" s="30" customFormat="1" ht="5.45" customHeight="1" x14ac:dyDescent="0.2">
      <c r="A256" s="158"/>
      <c r="B256" s="248" t="s">
        <v>295</v>
      </c>
      <c r="C256" s="248"/>
      <c r="D256" s="249"/>
      <c r="E256" s="263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157"/>
      <c r="W256" s="157"/>
      <c r="X256" s="166"/>
      <c r="Y256" s="158"/>
      <c r="Z256" s="248" t="s">
        <v>295</v>
      </c>
      <c r="AA256" s="248"/>
      <c r="AB256" s="249"/>
      <c r="AC256" s="250"/>
      <c r="AD256" s="251"/>
      <c r="AE256" s="251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157"/>
      <c r="AT256" s="157"/>
      <c r="AU256" s="157"/>
      <c r="AV256" s="166"/>
      <c r="AW256" s="158"/>
      <c r="AX256" s="248" t="s">
        <v>295</v>
      </c>
      <c r="AY256" s="248"/>
      <c r="AZ256" s="249"/>
      <c r="BA256" s="250"/>
      <c r="BB256" s="251"/>
      <c r="BC256" s="251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157"/>
      <c r="BR256" s="157"/>
      <c r="BS256" s="157"/>
      <c r="BT256" s="166"/>
      <c r="BU256" s="158"/>
      <c r="BV256" s="248" t="s">
        <v>295</v>
      </c>
      <c r="BW256" s="248"/>
      <c r="BX256" s="249"/>
      <c r="BY256" s="250"/>
      <c r="BZ256" s="251"/>
      <c r="CA256" s="251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174"/>
      <c r="CP256" s="157"/>
      <c r="CQ256" s="157"/>
      <c r="CR256" s="166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</row>
    <row r="257" spans="1:109" s="30" customFormat="1" ht="5.45" customHeight="1" x14ac:dyDescent="0.2">
      <c r="A257" s="158"/>
      <c r="B257" s="248"/>
      <c r="C257" s="248"/>
      <c r="D257" s="249"/>
      <c r="E257" s="263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157"/>
      <c r="W257" s="157"/>
      <c r="X257" s="166"/>
      <c r="Y257" s="158"/>
      <c r="Z257" s="248"/>
      <c r="AA257" s="248"/>
      <c r="AB257" s="249"/>
      <c r="AC257" s="250"/>
      <c r="AD257" s="251"/>
      <c r="AE257" s="251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157"/>
      <c r="AT257" s="157"/>
      <c r="AU257" s="157"/>
      <c r="AV257" s="166"/>
      <c r="AW257" s="158"/>
      <c r="AX257" s="248"/>
      <c r="AY257" s="248"/>
      <c r="AZ257" s="249"/>
      <c r="BA257" s="250"/>
      <c r="BB257" s="251"/>
      <c r="BC257" s="251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157"/>
      <c r="BR257" s="157"/>
      <c r="BS257" s="157"/>
      <c r="BT257" s="166"/>
      <c r="BU257" s="158"/>
      <c r="BV257" s="248"/>
      <c r="BW257" s="248"/>
      <c r="BX257" s="249"/>
      <c r="BY257" s="250"/>
      <c r="BZ257" s="251"/>
      <c r="CA257" s="251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174"/>
      <c r="CP257" s="157"/>
      <c r="CQ257" s="157"/>
      <c r="CR257" s="166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</row>
    <row r="258" spans="1:109" s="30" customFormat="1" ht="5.45" customHeight="1" x14ac:dyDescent="0.2">
      <c r="A258" s="158"/>
      <c r="B258" s="248"/>
      <c r="C258" s="248"/>
      <c r="D258" s="249"/>
      <c r="E258" s="263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157"/>
      <c r="W258" s="157"/>
      <c r="X258" s="166"/>
      <c r="Y258" s="158"/>
      <c r="Z258" s="248"/>
      <c r="AA258" s="248"/>
      <c r="AB258" s="249"/>
      <c r="AC258" s="262"/>
      <c r="AD258" s="254"/>
      <c r="AE258" s="254"/>
      <c r="AF258" s="250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157"/>
      <c r="AU258" s="157"/>
      <c r="AV258" s="166"/>
      <c r="AW258" s="158"/>
      <c r="AX258" s="248"/>
      <c r="AY258" s="248"/>
      <c r="AZ258" s="249"/>
      <c r="BA258" s="158"/>
      <c r="BB258" s="157"/>
      <c r="BC258" s="157"/>
      <c r="BD258" s="250"/>
      <c r="BE258" s="251"/>
      <c r="BF258" s="251"/>
      <c r="BG258" s="251"/>
      <c r="BH258" s="251"/>
      <c r="BI258" s="251"/>
      <c r="BJ258" s="251"/>
      <c r="BK258" s="251"/>
      <c r="BL258" s="251"/>
      <c r="BM258" s="251"/>
      <c r="BN258" s="251"/>
      <c r="BO258" s="251"/>
      <c r="BP258" s="251"/>
      <c r="BQ258" s="251"/>
      <c r="BR258" s="157"/>
      <c r="BS258" s="157"/>
      <c r="BT258" s="166"/>
      <c r="BU258" s="158"/>
      <c r="BV258" s="248"/>
      <c r="BW258" s="248"/>
      <c r="BX258" s="249"/>
      <c r="BY258" s="180"/>
      <c r="BZ258" s="254"/>
      <c r="CA258" s="254"/>
      <c r="CB258" s="250"/>
      <c r="CC258" s="251"/>
      <c r="CD258" s="251"/>
      <c r="CE258" s="251"/>
      <c r="CF258" s="251"/>
      <c r="CG258" s="251"/>
      <c r="CH258" s="251"/>
      <c r="CI258" s="251"/>
      <c r="CJ258" s="251"/>
      <c r="CK258" s="251"/>
      <c r="CL258" s="251"/>
      <c r="CM258" s="251"/>
      <c r="CN258" s="251"/>
      <c r="CO258" s="251"/>
      <c r="CP258" s="157"/>
      <c r="CQ258" s="157"/>
      <c r="CR258" s="166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</row>
    <row r="259" spans="1:109" s="30" customFormat="1" ht="5.45" customHeight="1" x14ac:dyDescent="0.2">
      <c r="A259" s="158"/>
      <c r="B259" s="248"/>
      <c r="C259" s="248"/>
      <c r="D259" s="249"/>
      <c r="E259" s="263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157"/>
      <c r="W259" s="157"/>
      <c r="X259" s="166"/>
      <c r="Y259" s="158"/>
      <c r="Z259" s="248"/>
      <c r="AA259" s="248"/>
      <c r="AB259" s="249"/>
      <c r="AC259" s="180"/>
      <c r="AD259" s="181"/>
      <c r="AE259" s="181"/>
      <c r="AF259" s="250"/>
      <c r="AG259" s="251"/>
      <c r="AH259" s="251"/>
      <c r="AI259" s="251"/>
      <c r="AJ259" s="251"/>
      <c r="AK259" s="251"/>
      <c r="AL259" s="251"/>
      <c r="AM259" s="251"/>
      <c r="AN259" s="251"/>
      <c r="AO259" s="251"/>
      <c r="AP259" s="251"/>
      <c r="AQ259" s="251"/>
      <c r="AR259" s="251"/>
      <c r="AS259" s="251"/>
      <c r="AT259" s="157"/>
      <c r="AU259" s="157"/>
      <c r="AV259" s="166"/>
      <c r="AW259" s="158"/>
      <c r="AX259" s="248"/>
      <c r="AY259" s="248"/>
      <c r="AZ259" s="249"/>
      <c r="BA259" s="158"/>
      <c r="BB259" s="157"/>
      <c r="BC259" s="157"/>
      <c r="BD259" s="250"/>
      <c r="BE259" s="251"/>
      <c r="BF259" s="251"/>
      <c r="BG259" s="251"/>
      <c r="BH259" s="251"/>
      <c r="BI259" s="251"/>
      <c r="BJ259" s="251"/>
      <c r="BK259" s="251"/>
      <c r="BL259" s="251"/>
      <c r="BM259" s="251"/>
      <c r="BN259" s="251"/>
      <c r="BO259" s="251"/>
      <c r="BP259" s="251"/>
      <c r="BQ259" s="251"/>
      <c r="BR259" s="157"/>
      <c r="BS259" s="157"/>
      <c r="BT259" s="166"/>
      <c r="BU259" s="158"/>
      <c r="BV259" s="248"/>
      <c r="BW259" s="248"/>
      <c r="BX259" s="249"/>
      <c r="BY259" s="158"/>
      <c r="BZ259" s="158"/>
      <c r="CA259" s="181"/>
      <c r="CB259" s="250"/>
      <c r="CC259" s="251"/>
      <c r="CD259" s="251"/>
      <c r="CE259" s="251"/>
      <c r="CF259" s="251"/>
      <c r="CG259" s="251"/>
      <c r="CH259" s="251"/>
      <c r="CI259" s="251"/>
      <c r="CJ259" s="251"/>
      <c r="CK259" s="251"/>
      <c r="CL259" s="251"/>
      <c r="CM259" s="251"/>
      <c r="CN259" s="251"/>
      <c r="CO259" s="251"/>
      <c r="CP259" s="157"/>
      <c r="CQ259" s="157"/>
      <c r="CR259" s="166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</row>
    <row r="260" spans="1:109" s="30" customFormat="1" ht="5.45" customHeight="1" x14ac:dyDescent="0.2">
      <c r="A260" s="158"/>
      <c r="B260" s="248"/>
      <c r="C260" s="248"/>
      <c r="D260" s="249"/>
      <c r="E260" s="263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157"/>
      <c r="W260" s="157"/>
      <c r="X260" s="166"/>
      <c r="Y260" s="158"/>
      <c r="Z260" s="248"/>
      <c r="AA260" s="248"/>
      <c r="AB260" s="249"/>
      <c r="AC260" s="158"/>
      <c r="AD260" s="157"/>
      <c r="AE260" s="157"/>
      <c r="AF260" s="250"/>
      <c r="AG260" s="251"/>
      <c r="AH260" s="251"/>
      <c r="AI260" s="251"/>
      <c r="AJ260" s="251"/>
      <c r="AK260" s="251"/>
      <c r="AL260" s="251"/>
      <c r="AM260" s="251"/>
      <c r="AN260" s="251"/>
      <c r="AO260" s="251"/>
      <c r="AP260" s="251"/>
      <c r="AQ260" s="251"/>
      <c r="AR260" s="251"/>
      <c r="AS260" s="251"/>
      <c r="AT260" s="157"/>
      <c r="AU260" s="157"/>
      <c r="AV260" s="166"/>
      <c r="AW260" s="158"/>
      <c r="AX260" s="248"/>
      <c r="AY260" s="248"/>
      <c r="AZ260" s="249"/>
      <c r="BA260" s="158"/>
      <c r="BB260" s="157"/>
      <c r="BC260" s="157"/>
      <c r="BD260" s="250"/>
      <c r="BE260" s="251"/>
      <c r="BF260" s="251"/>
      <c r="BG260" s="251"/>
      <c r="BH260" s="251"/>
      <c r="BI260" s="251"/>
      <c r="BJ260" s="251"/>
      <c r="BK260" s="251"/>
      <c r="BL260" s="251"/>
      <c r="BM260" s="251"/>
      <c r="BN260" s="251"/>
      <c r="BO260" s="251"/>
      <c r="BP260" s="251"/>
      <c r="BQ260" s="251"/>
      <c r="BR260" s="157"/>
      <c r="BS260" s="157"/>
      <c r="BT260" s="166"/>
      <c r="BU260" s="158"/>
      <c r="BV260" s="248"/>
      <c r="BW260" s="248"/>
      <c r="BX260" s="249"/>
      <c r="BY260" s="158"/>
      <c r="BZ260" s="158"/>
      <c r="CA260" s="157"/>
      <c r="CB260" s="250"/>
      <c r="CC260" s="251"/>
      <c r="CD260" s="251"/>
      <c r="CE260" s="251"/>
      <c r="CF260" s="251"/>
      <c r="CG260" s="251"/>
      <c r="CH260" s="251"/>
      <c r="CI260" s="251"/>
      <c r="CJ260" s="251"/>
      <c r="CK260" s="251"/>
      <c r="CL260" s="251"/>
      <c r="CM260" s="251"/>
      <c r="CN260" s="251"/>
      <c r="CO260" s="251"/>
      <c r="CP260" s="157"/>
      <c r="CQ260" s="157"/>
      <c r="CR260" s="166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</row>
    <row r="261" spans="1:109" s="30" customFormat="1" ht="5.45" customHeight="1" x14ac:dyDescent="0.2">
      <c r="A261" s="158"/>
      <c r="B261" s="248"/>
      <c r="C261" s="248"/>
      <c r="D261" s="249"/>
      <c r="E261" s="263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157"/>
      <c r="W261" s="157"/>
      <c r="X261" s="166"/>
      <c r="Y261" s="158"/>
      <c r="Z261" s="248"/>
      <c r="AA261" s="248"/>
      <c r="AB261" s="249"/>
      <c r="AC261" s="158"/>
      <c r="AD261" s="157"/>
      <c r="AE261" s="157"/>
      <c r="AF261" s="250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157"/>
      <c r="AU261" s="157"/>
      <c r="AV261" s="166"/>
      <c r="AW261" s="158"/>
      <c r="AX261" s="248"/>
      <c r="AY261" s="248"/>
      <c r="AZ261" s="249"/>
      <c r="BA261" s="158"/>
      <c r="BB261" s="157"/>
      <c r="BC261" s="157"/>
      <c r="BD261" s="250"/>
      <c r="BE261" s="251"/>
      <c r="BF261" s="251"/>
      <c r="BG261" s="251"/>
      <c r="BH261" s="251"/>
      <c r="BI261" s="251"/>
      <c r="BJ261" s="251"/>
      <c r="BK261" s="251"/>
      <c r="BL261" s="251"/>
      <c r="BM261" s="251"/>
      <c r="BN261" s="251"/>
      <c r="BO261" s="251"/>
      <c r="BP261" s="251"/>
      <c r="BQ261" s="251"/>
      <c r="BR261" s="157"/>
      <c r="BS261" s="157"/>
      <c r="BT261" s="166"/>
      <c r="BU261" s="158"/>
      <c r="BV261" s="248"/>
      <c r="BW261" s="248"/>
      <c r="BX261" s="249"/>
      <c r="BY261" s="158"/>
      <c r="BZ261" s="158"/>
      <c r="CA261" s="157"/>
      <c r="CB261" s="250"/>
      <c r="CC261" s="251"/>
      <c r="CD261" s="251"/>
      <c r="CE261" s="251"/>
      <c r="CF261" s="251"/>
      <c r="CG261" s="251"/>
      <c r="CH261" s="251"/>
      <c r="CI261" s="251"/>
      <c r="CJ261" s="251"/>
      <c r="CK261" s="251"/>
      <c r="CL261" s="251"/>
      <c r="CM261" s="251"/>
      <c r="CN261" s="251"/>
      <c r="CO261" s="251"/>
      <c r="CP261" s="157"/>
      <c r="CQ261" s="157"/>
      <c r="CR261" s="166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</row>
    <row r="262" spans="1:109" s="30" customFormat="1" ht="5.45" customHeight="1" x14ac:dyDescent="0.2">
      <c r="A262" s="158"/>
      <c r="B262" s="248"/>
      <c r="C262" s="248"/>
      <c r="D262" s="249"/>
      <c r="E262" s="263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157"/>
      <c r="W262" s="157"/>
      <c r="X262" s="166"/>
      <c r="Y262" s="158"/>
      <c r="Z262" s="248"/>
      <c r="AA262" s="248"/>
      <c r="AB262" s="249"/>
      <c r="AC262" s="158"/>
      <c r="AD262" s="157"/>
      <c r="AE262" s="157"/>
      <c r="AF262" s="250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157"/>
      <c r="AU262" s="157"/>
      <c r="AV262" s="166"/>
      <c r="AW262" s="158"/>
      <c r="AX262" s="248"/>
      <c r="AY262" s="248"/>
      <c r="AZ262" s="249"/>
      <c r="BA262" s="158"/>
      <c r="BB262" s="157"/>
      <c r="BC262" s="157"/>
      <c r="BD262" s="250"/>
      <c r="BE262" s="251"/>
      <c r="BF262" s="251"/>
      <c r="BG262" s="251"/>
      <c r="BH262" s="251"/>
      <c r="BI262" s="251"/>
      <c r="BJ262" s="251"/>
      <c r="BK262" s="251"/>
      <c r="BL262" s="251"/>
      <c r="BM262" s="251"/>
      <c r="BN262" s="251"/>
      <c r="BO262" s="251"/>
      <c r="BP262" s="251"/>
      <c r="BQ262" s="251"/>
      <c r="BR262" s="157"/>
      <c r="BS262" s="157"/>
      <c r="BT262" s="166"/>
      <c r="BU262" s="158"/>
      <c r="BV262" s="248"/>
      <c r="BW262" s="248"/>
      <c r="BX262" s="249"/>
      <c r="BY262" s="158"/>
      <c r="BZ262" s="158"/>
      <c r="CA262" s="157"/>
      <c r="CB262" s="250"/>
      <c r="CC262" s="251"/>
      <c r="CD262" s="251"/>
      <c r="CE262" s="251"/>
      <c r="CF262" s="251"/>
      <c r="CG262" s="251"/>
      <c r="CH262" s="251"/>
      <c r="CI262" s="251"/>
      <c r="CJ262" s="251"/>
      <c r="CK262" s="251"/>
      <c r="CL262" s="251"/>
      <c r="CM262" s="251"/>
      <c r="CN262" s="251"/>
      <c r="CO262" s="251"/>
      <c r="CP262" s="157"/>
      <c r="CQ262" s="157"/>
      <c r="CR262" s="166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</row>
    <row r="263" spans="1:109" s="30" customFormat="1" ht="5.45" customHeight="1" x14ac:dyDescent="0.2">
      <c r="A263" s="158"/>
      <c r="B263" s="248"/>
      <c r="C263" s="248"/>
      <c r="D263" s="249"/>
      <c r="E263" s="263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157"/>
      <c r="W263" s="157"/>
      <c r="X263" s="166"/>
      <c r="Y263" s="158"/>
      <c r="Z263" s="248"/>
      <c r="AA263" s="248"/>
      <c r="AB263" s="249"/>
      <c r="AC263" s="158"/>
      <c r="AD263" s="157"/>
      <c r="AE263" s="157"/>
      <c r="AF263" s="250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157"/>
      <c r="AU263" s="157"/>
      <c r="AV263" s="166"/>
      <c r="AW263" s="158"/>
      <c r="AX263" s="248"/>
      <c r="AY263" s="248"/>
      <c r="AZ263" s="249"/>
      <c r="BA263" s="158"/>
      <c r="BB263" s="157"/>
      <c r="BC263" s="157"/>
      <c r="BD263" s="250"/>
      <c r="BE263" s="251"/>
      <c r="BF263" s="251"/>
      <c r="BG263" s="251"/>
      <c r="BH263" s="251"/>
      <c r="BI263" s="251"/>
      <c r="BJ263" s="251"/>
      <c r="BK263" s="251"/>
      <c r="BL263" s="251"/>
      <c r="BM263" s="251"/>
      <c r="BN263" s="251"/>
      <c r="BO263" s="251"/>
      <c r="BP263" s="251"/>
      <c r="BQ263" s="251"/>
      <c r="BR263" s="157"/>
      <c r="BS263" s="157"/>
      <c r="BT263" s="166"/>
      <c r="BU263" s="158"/>
      <c r="BV263" s="248"/>
      <c r="BW263" s="248"/>
      <c r="BX263" s="249"/>
      <c r="BY263" s="158"/>
      <c r="BZ263" s="158"/>
      <c r="CA263" s="157"/>
      <c r="CB263" s="250"/>
      <c r="CC263" s="251"/>
      <c r="CD263" s="251"/>
      <c r="CE263" s="251"/>
      <c r="CF263" s="251"/>
      <c r="CG263" s="251"/>
      <c r="CH263" s="251"/>
      <c r="CI263" s="251"/>
      <c r="CJ263" s="251"/>
      <c r="CK263" s="251"/>
      <c r="CL263" s="251"/>
      <c r="CM263" s="251"/>
      <c r="CN263" s="251"/>
      <c r="CO263" s="251"/>
      <c r="CP263" s="157"/>
      <c r="CQ263" s="157"/>
      <c r="CR263" s="166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</row>
    <row r="264" spans="1:109" s="30" customFormat="1" ht="5.45" customHeight="1" x14ac:dyDescent="0.2">
      <c r="A264" s="158"/>
      <c r="B264" s="248"/>
      <c r="C264" s="248"/>
      <c r="D264" s="249"/>
      <c r="E264" s="263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157"/>
      <c r="W264" s="157"/>
      <c r="X264" s="166"/>
      <c r="Y264" s="158"/>
      <c r="Z264" s="248"/>
      <c r="AA264" s="248"/>
      <c r="AB264" s="249"/>
      <c r="AC264" s="158"/>
      <c r="AD264" s="157"/>
      <c r="AE264" s="157"/>
      <c r="AF264" s="250"/>
      <c r="AG264" s="251"/>
      <c r="AH264" s="251"/>
      <c r="AI264" s="251"/>
      <c r="AJ264" s="251"/>
      <c r="AK264" s="251"/>
      <c r="AL264" s="251"/>
      <c r="AM264" s="251"/>
      <c r="AN264" s="251"/>
      <c r="AO264" s="251"/>
      <c r="AP264" s="251"/>
      <c r="AQ264" s="251"/>
      <c r="AR264" s="251"/>
      <c r="AS264" s="251"/>
      <c r="AT264" s="157"/>
      <c r="AU264" s="157"/>
      <c r="AV264" s="166"/>
      <c r="AW264" s="158"/>
      <c r="AX264" s="248"/>
      <c r="AY264" s="248"/>
      <c r="AZ264" s="249"/>
      <c r="BA264" s="158"/>
      <c r="BB264" s="157"/>
      <c r="BC264" s="157"/>
      <c r="BD264" s="250"/>
      <c r="BE264" s="251"/>
      <c r="BF264" s="251"/>
      <c r="BG264" s="251"/>
      <c r="BH264" s="251"/>
      <c r="BI264" s="251"/>
      <c r="BJ264" s="251"/>
      <c r="BK264" s="251"/>
      <c r="BL264" s="251"/>
      <c r="BM264" s="251"/>
      <c r="BN264" s="251"/>
      <c r="BO264" s="251"/>
      <c r="BP264" s="251"/>
      <c r="BQ264" s="251"/>
      <c r="BR264" s="157"/>
      <c r="BS264" s="157"/>
      <c r="BT264" s="166"/>
      <c r="BU264" s="158"/>
      <c r="BV264" s="248"/>
      <c r="BW264" s="248"/>
      <c r="BX264" s="249"/>
      <c r="BY264" s="158"/>
      <c r="BZ264" s="158"/>
      <c r="CA264" s="157"/>
      <c r="CB264" s="250"/>
      <c r="CC264" s="251"/>
      <c r="CD264" s="251"/>
      <c r="CE264" s="251"/>
      <c r="CF264" s="251"/>
      <c r="CG264" s="251"/>
      <c r="CH264" s="251"/>
      <c r="CI264" s="251"/>
      <c r="CJ264" s="251"/>
      <c r="CK264" s="251"/>
      <c r="CL264" s="251"/>
      <c r="CM264" s="251"/>
      <c r="CN264" s="251"/>
      <c r="CO264" s="251"/>
      <c r="CP264" s="157"/>
      <c r="CQ264" s="157"/>
      <c r="CR264" s="166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</row>
    <row r="265" spans="1:109" s="30" customFormat="1" ht="5.45" customHeight="1" x14ac:dyDescent="0.2">
      <c r="A265" s="158"/>
      <c r="B265" s="248"/>
      <c r="C265" s="248"/>
      <c r="D265" s="249"/>
      <c r="E265" s="263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157"/>
      <c r="W265" s="157"/>
      <c r="X265" s="166"/>
      <c r="Y265" s="158"/>
      <c r="Z265" s="248"/>
      <c r="AA265" s="248"/>
      <c r="AB265" s="249"/>
      <c r="AC265" s="158"/>
      <c r="AD265" s="157"/>
      <c r="AE265" s="157"/>
      <c r="AF265" s="250"/>
      <c r="AG265" s="251"/>
      <c r="AH265" s="251"/>
      <c r="AI265" s="251"/>
      <c r="AJ265" s="251"/>
      <c r="AK265" s="251"/>
      <c r="AL265" s="251"/>
      <c r="AM265" s="251"/>
      <c r="AN265" s="251"/>
      <c r="AO265" s="251"/>
      <c r="AP265" s="251"/>
      <c r="AQ265" s="251"/>
      <c r="AR265" s="251"/>
      <c r="AS265" s="251"/>
      <c r="AT265" s="157"/>
      <c r="AU265" s="157"/>
      <c r="AV265" s="166"/>
      <c r="AW265" s="158"/>
      <c r="AX265" s="248"/>
      <c r="AY265" s="248"/>
      <c r="AZ265" s="249"/>
      <c r="BA265" s="158"/>
      <c r="BB265" s="157"/>
      <c r="BC265" s="157"/>
      <c r="BD265" s="250"/>
      <c r="BE265" s="251"/>
      <c r="BF265" s="251"/>
      <c r="BG265" s="251"/>
      <c r="BH265" s="251"/>
      <c r="BI265" s="251"/>
      <c r="BJ265" s="251"/>
      <c r="BK265" s="251"/>
      <c r="BL265" s="251"/>
      <c r="BM265" s="251"/>
      <c r="BN265" s="251"/>
      <c r="BO265" s="251"/>
      <c r="BP265" s="251"/>
      <c r="BQ265" s="251"/>
      <c r="BR265" s="157"/>
      <c r="BS265" s="157"/>
      <c r="BT265" s="166"/>
      <c r="BU265" s="158"/>
      <c r="BV265" s="248"/>
      <c r="BW265" s="248"/>
      <c r="BX265" s="249"/>
      <c r="BY265" s="158"/>
      <c r="BZ265" s="158"/>
      <c r="CA265" s="157"/>
      <c r="CB265" s="250"/>
      <c r="CC265" s="251"/>
      <c r="CD265" s="251"/>
      <c r="CE265" s="251"/>
      <c r="CF265" s="251"/>
      <c r="CG265" s="251"/>
      <c r="CH265" s="251"/>
      <c r="CI265" s="251"/>
      <c r="CJ265" s="251"/>
      <c r="CK265" s="251"/>
      <c r="CL265" s="251"/>
      <c r="CM265" s="251"/>
      <c r="CN265" s="251"/>
      <c r="CO265" s="251"/>
      <c r="CP265" s="157"/>
      <c r="CQ265" s="157"/>
      <c r="CR265" s="166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</row>
    <row r="266" spans="1:109" s="30" customFormat="1" ht="5.45" customHeight="1" thickBot="1" x14ac:dyDescent="0.25">
      <c r="A266" s="158"/>
      <c r="B266" s="248"/>
      <c r="C266" s="248"/>
      <c r="D266" s="249"/>
      <c r="E266" s="265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157"/>
      <c r="W266" s="157"/>
      <c r="X266" s="166"/>
      <c r="Y266" s="157"/>
      <c r="Z266" s="248"/>
      <c r="AA266" s="248"/>
      <c r="AB266" s="249"/>
      <c r="AC266" s="161"/>
      <c r="AD266" s="167"/>
      <c r="AE266" s="167"/>
      <c r="AF266" s="252"/>
      <c r="AG266" s="253"/>
      <c r="AH266" s="253"/>
      <c r="AI266" s="253"/>
      <c r="AJ266" s="253"/>
      <c r="AK266" s="253"/>
      <c r="AL266" s="253"/>
      <c r="AM266" s="253"/>
      <c r="AN266" s="253"/>
      <c r="AO266" s="253"/>
      <c r="AP266" s="253"/>
      <c r="AQ266" s="253"/>
      <c r="AR266" s="253"/>
      <c r="AS266" s="253"/>
      <c r="AT266" s="157"/>
      <c r="AU266" s="157"/>
      <c r="AV266" s="166"/>
      <c r="AW266" s="157"/>
      <c r="AX266" s="248"/>
      <c r="AY266" s="248"/>
      <c r="AZ266" s="249"/>
      <c r="BA266" s="161"/>
      <c r="BB266" s="167"/>
      <c r="BC266" s="167"/>
      <c r="BD266" s="252"/>
      <c r="BE266" s="253"/>
      <c r="BF266" s="253"/>
      <c r="BG266" s="253"/>
      <c r="BH266" s="253"/>
      <c r="BI266" s="253"/>
      <c r="BJ266" s="253"/>
      <c r="BK266" s="253"/>
      <c r="BL266" s="253"/>
      <c r="BM266" s="253"/>
      <c r="BN266" s="253"/>
      <c r="BO266" s="253"/>
      <c r="BP266" s="253"/>
      <c r="BQ266" s="253"/>
      <c r="BR266" s="157"/>
      <c r="BS266" s="157"/>
      <c r="BT266" s="166"/>
      <c r="BU266" s="157"/>
      <c r="BV266" s="248"/>
      <c r="BW266" s="248"/>
      <c r="BX266" s="249"/>
      <c r="BY266" s="161"/>
      <c r="BZ266" s="161"/>
      <c r="CA266" s="167"/>
      <c r="CB266" s="252"/>
      <c r="CC266" s="253"/>
      <c r="CD266" s="253"/>
      <c r="CE266" s="253"/>
      <c r="CF266" s="253"/>
      <c r="CG266" s="253"/>
      <c r="CH266" s="253"/>
      <c r="CI266" s="253"/>
      <c r="CJ266" s="253"/>
      <c r="CK266" s="253"/>
      <c r="CL266" s="253"/>
      <c r="CM266" s="253"/>
      <c r="CN266" s="253"/>
      <c r="CO266" s="253"/>
      <c r="CP266" s="157"/>
      <c r="CQ266" s="157"/>
      <c r="CR266" s="166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</row>
    <row r="267" spans="1:109" s="30" customFormat="1" ht="5.45" customHeight="1" x14ac:dyDescent="0.2">
      <c r="A267" s="158"/>
      <c r="B267" s="157"/>
      <c r="C267" s="157"/>
      <c r="D267" s="157"/>
      <c r="E267" s="182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66"/>
      <c r="Y267" s="157"/>
      <c r="Z267" s="157"/>
      <c r="AA267" s="157"/>
      <c r="AB267" s="157"/>
      <c r="AC267" s="183"/>
      <c r="AD267" s="157"/>
      <c r="AE267" s="157"/>
      <c r="AF267" s="182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66"/>
      <c r="AW267" s="157"/>
      <c r="AX267" s="157"/>
      <c r="AY267" s="157"/>
      <c r="AZ267" s="157"/>
      <c r="BA267" s="157"/>
      <c r="BB267" s="157"/>
      <c r="BC267" s="157"/>
      <c r="BD267" s="182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66"/>
      <c r="BU267" s="157"/>
      <c r="BV267" s="157"/>
      <c r="BW267" s="157"/>
      <c r="BX267" s="157"/>
      <c r="BY267" s="157"/>
      <c r="BZ267" s="182"/>
      <c r="CA267" s="157"/>
      <c r="CB267" s="183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66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</row>
    <row r="268" spans="1:109" s="30" customFormat="1" ht="5.45" customHeight="1" x14ac:dyDescent="0.2">
      <c r="A268" s="158"/>
      <c r="B268" s="157"/>
      <c r="C268" s="157"/>
      <c r="D268" s="157"/>
      <c r="E268" s="182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66"/>
      <c r="Y268" s="157"/>
      <c r="Z268" s="157"/>
      <c r="AA268" s="157"/>
      <c r="AB268" s="157"/>
      <c r="AC268" s="182"/>
      <c r="AD268" s="157"/>
      <c r="AE268" s="157"/>
      <c r="AF268" s="182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66"/>
      <c r="AW268" s="157"/>
      <c r="AX268" s="157"/>
      <c r="AY268" s="157"/>
      <c r="AZ268" s="157"/>
      <c r="BA268" s="157"/>
      <c r="BB268" s="157"/>
      <c r="BC268" s="157"/>
      <c r="BD268" s="182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66"/>
      <c r="BU268" s="157"/>
      <c r="BV268" s="157"/>
      <c r="BW268" s="157"/>
      <c r="BX268" s="157"/>
      <c r="BY268" s="157"/>
      <c r="BZ268" s="182"/>
      <c r="CA268" s="157"/>
      <c r="CB268" s="157"/>
      <c r="CC268" s="231" t="s">
        <v>141</v>
      </c>
      <c r="CD268" s="231"/>
      <c r="CE268" s="231"/>
      <c r="CF268" s="231"/>
      <c r="CG268" s="231"/>
      <c r="CH268" s="231"/>
      <c r="CI268" s="231"/>
      <c r="CJ268" s="227" t="s">
        <v>89</v>
      </c>
      <c r="CK268" s="227"/>
      <c r="CL268" s="227"/>
      <c r="CM268" s="227"/>
      <c r="CN268" s="227"/>
      <c r="CO268" s="157"/>
      <c r="CP268" s="157"/>
      <c r="CQ268" s="157"/>
      <c r="CR268" s="166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</row>
    <row r="269" spans="1:109" s="30" customFormat="1" ht="5.45" customHeight="1" x14ac:dyDescent="0.2">
      <c r="A269" s="158"/>
      <c r="B269" s="157"/>
      <c r="C269" s="157"/>
      <c r="D269" s="157"/>
      <c r="E269" s="182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66"/>
      <c r="Y269" s="158"/>
      <c r="Z269" s="157"/>
      <c r="AA269" s="157"/>
      <c r="AB269" s="157"/>
      <c r="AC269" s="182"/>
      <c r="AD269" s="157"/>
      <c r="AE269" s="157"/>
      <c r="AF269" s="182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66"/>
      <c r="AW269" s="158"/>
      <c r="AX269" s="157"/>
      <c r="AY269" s="157"/>
      <c r="AZ269" s="157"/>
      <c r="BA269" s="157"/>
      <c r="BB269" s="157"/>
      <c r="BC269" s="157"/>
      <c r="BD269" s="182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66"/>
      <c r="BU269" s="158"/>
      <c r="BV269" s="157"/>
      <c r="BW269" s="157"/>
      <c r="BX269" s="157"/>
      <c r="BY269" s="157"/>
      <c r="BZ269" s="182"/>
      <c r="CA269" s="157"/>
      <c r="CB269" s="157"/>
      <c r="CC269" s="231"/>
      <c r="CD269" s="231"/>
      <c r="CE269" s="231"/>
      <c r="CF269" s="231"/>
      <c r="CG269" s="231"/>
      <c r="CH269" s="231"/>
      <c r="CI269" s="231"/>
      <c r="CJ269" s="227"/>
      <c r="CK269" s="227"/>
      <c r="CL269" s="227"/>
      <c r="CM269" s="227"/>
      <c r="CN269" s="227"/>
      <c r="CO269" s="157"/>
      <c r="CP269" s="157"/>
      <c r="CQ269" s="157"/>
      <c r="CR269" s="166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</row>
    <row r="270" spans="1:109" s="30" customFormat="1" ht="5.45" customHeight="1" x14ac:dyDescent="0.2">
      <c r="A270" s="184"/>
      <c r="B270" s="141"/>
      <c r="C270" s="141"/>
      <c r="D270" s="141"/>
      <c r="E270" s="231" t="s">
        <v>141</v>
      </c>
      <c r="F270" s="231"/>
      <c r="G270" s="231"/>
      <c r="H270" s="231"/>
      <c r="I270" s="231"/>
      <c r="J270" s="231"/>
      <c r="K270" s="231"/>
      <c r="L270" s="227" t="s">
        <v>89</v>
      </c>
      <c r="M270" s="227"/>
      <c r="N270" s="227"/>
      <c r="O270" s="227"/>
      <c r="P270" s="227"/>
      <c r="Q270" s="157"/>
      <c r="R270" s="157"/>
      <c r="S270" s="157"/>
      <c r="T270" s="157"/>
      <c r="U270" s="157"/>
      <c r="V270" s="157"/>
      <c r="W270" s="157"/>
      <c r="X270" s="166"/>
      <c r="Y270" s="141"/>
      <c r="Z270" s="141"/>
      <c r="AA270" s="141"/>
      <c r="AB270" s="141"/>
      <c r="AC270" s="157"/>
      <c r="AD270" s="157"/>
      <c r="AE270" s="157"/>
      <c r="AF270" s="231" t="s">
        <v>141</v>
      </c>
      <c r="AG270" s="231"/>
      <c r="AH270" s="231"/>
      <c r="AI270" s="231"/>
      <c r="AJ270" s="231"/>
      <c r="AK270" s="231"/>
      <c r="AL270" s="231"/>
      <c r="AM270" s="227" t="s">
        <v>89</v>
      </c>
      <c r="AN270" s="227"/>
      <c r="AO270" s="227"/>
      <c r="AP270" s="227"/>
      <c r="AQ270" s="227"/>
      <c r="AR270" s="157"/>
      <c r="AS270" s="157"/>
      <c r="AT270" s="157"/>
      <c r="AU270" s="157"/>
      <c r="AV270" s="166"/>
      <c r="AW270" s="141"/>
      <c r="AX270" s="141"/>
      <c r="AY270" s="141"/>
      <c r="AZ270" s="141"/>
      <c r="BA270" s="157"/>
      <c r="BB270" s="157"/>
      <c r="BC270" s="157"/>
      <c r="BD270" s="231" t="s">
        <v>141</v>
      </c>
      <c r="BE270" s="231"/>
      <c r="BF270" s="231"/>
      <c r="BG270" s="231"/>
      <c r="BH270" s="231"/>
      <c r="BI270" s="231"/>
      <c r="BJ270" s="231"/>
      <c r="BK270" s="227" t="s">
        <v>89</v>
      </c>
      <c r="BL270" s="227"/>
      <c r="BM270" s="227"/>
      <c r="BN270" s="227"/>
      <c r="BO270" s="227"/>
      <c r="BP270" s="157"/>
      <c r="BQ270" s="157"/>
      <c r="BR270" s="157"/>
      <c r="BS270" s="157"/>
      <c r="BT270" s="166"/>
      <c r="BU270" s="141"/>
      <c r="BV270" s="141"/>
      <c r="BW270" s="141"/>
      <c r="BX270" s="141"/>
      <c r="BY270" s="157"/>
      <c r="BZ270" s="157"/>
      <c r="CA270" s="157"/>
      <c r="CB270" s="157"/>
      <c r="CC270" s="231"/>
      <c r="CD270" s="231"/>
      <c r="CE270" s="231"/>
      <c r="CF270" s="231"/>
      <c r="CG270" s="231"/>
      <c r="CH270" s="231"/>
      <c r="CI270" s="231"/>
      <c r="CJ270" s="227"/>
      <c r="CK270" s="227"/>
      <c r="CL270" s="227"/>
      <c r="CM270" s="227"/>
      <c r="CN270" s="227"/>
      <c r="CO270" s="157"/>
      <c r="CP270" s="157"/>
      <c r="CQ270" s="157"/>
      <c r="CR270" s="166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</row>
    <row r="271" spans="1:109" s="30" customFormat="1" ht="5.45" customHeight="1" x14ac:dyDescent="0.2">
      <c r="A271" s="184"/>
      <c r="B271" s="141"/>
      <c r="C271" s="141"/>
      <c r="D271" s="141"/>
      <c r="E271" s="231"/>
      <c r="F271" s="231"/>
      <c r="G271" s="231"/>
      <c r="H271" s="231"/>
      <c r="I271" s="231"/>
      <c r="J271" s="231"/>
      <c r="K271" s="231"/>
      <c r="L271" s="227"/>
      <c r="M271" s="227"/>
      <c r="N271" s="227"/>
      <c r="O271" s="227"/>
      <c r="P271" s="227"/>
      <c r="Q271" s="157"/>
      <c r="R271" s="157"/>
      <c r="S271" s="157"/>
      <c r="T271" s="157"/>
      <c r="U271" s="157"/>
      <c r="V271" s="157"/>
      <c r="W271" s="157"/>
      <c r="X271" s="166"/>
      <c r="Y271" s="141"/>
      <c r="Z271" s="141"/>
      <c r="AA271" s="141"/>
      <c r="AB271" s="141"/>
      <c r="AC271" s="157"/>
      <c r="AD271" s="157"/>
      <c r="AE271" s="157"/>
      <c r="AF271" s="231"/>
      <c r="AG271" s="231"/>
      <c r="AH271" s="231"/>
      <c r="AI271" s="231"/>
      <c r="AJ271" s="231"/>
      <c r="AK271" s="231"/>
      <c r="AL271" s="231"/>
      <c r="AM271" s="227"/>
      <c r="AN271" s="227"/>
      <c r="AO271" s="227"/>
      <c r="AP271" s="227"/>
      <c r="AQ271" s="227"/>
      <c r="AR271" s="157"/>
      <c r="AS271" s="157"/>
      <c r="AT271" s="157"/>
      <c r="AU271" s="157"/>
      <c r="AV271" s="166"/>
      <c r="AW271" s="141"/>
      <c r="AX271" s="141"/>
      <c r="AY271" s="141"/>
      <c r="AZ271" s="141"/>
      <c r="BA271" s="157"/>
      <c r="BB271" s="157"/>
      <c r="BC271" s="157"/>
      <c r="BD271" s="231"/>
      <c r="BE271" s="231"/>
      <c r="BF271" s="231"/>
      <c r="BG271" s="231"/>
      <c r="BH271" s="231"/>
      <c r="BI271" s="231"/>
      <c r="BJ271" s="231"/>
      <c r="BK271" s="227"/>
      <c r="BL271" s="227"/>
      <c r="BM271" s="227"/>
      <c r="BN271" s="227"/>
      <c r="BO271" s="227"/>
      <c r="BP271" s="157"/>
      <c r="BQ271" s="157"/>
      <c r="BR271" s="157"/>
      <c r="BS271" s="157"/>
      <c r="BT271" s="166"/>
      <c r="BU271" s="141"/>
      <c r="BV271" s="141"/>
      <c r="BW271" s="141"/>
      <c r="BX271" s="141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66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</row>
    <row r="272" spans="1:109" s="30" customFormat="1" ht="5.45" customHeight="1" x14ac:dyDescent="0.2">
      <c r="A272" s="184"/>
      <c r="B272" s="141"/>
      <c r="C272" s="141"/>
      <c r="D272" s="141"/>
      <c r="E272" s="231"/>
      <c r="F272" s="231"/>
      <c r="G272" s="231"/>
      <c r="H272" s="231"/>
      <c r="I272" s="231"/>
      <c r="J272" s="231"/>
      <c r="K272" s="231"/>
      <c r="L272" s="227"/>
      <c r="M272" s="227"/>
      <c r="N272" s="227"/>
      <c r="O272" s="227"/>
      <c r="P272" s="227"/>
      <c r="Q272" s="157"/>
      <c r="R272" s="157"/>
      <c r="S272" s="157"/>
      <c r="T272" s="157"/>
      <c r="U272" s="157"/>
      <c r="V272" s="157"/>
      <c r="W272" s="157"/>
      <c r="X272" s="166"/>
      <c r="Y272" s="141"/>
      <c r="Z272" s="141"/>
      <c r="AA272" s="141"/>
      <c r="AB272" s="141"/>
      <c r="AC272" s="157"/>
      <c r="AD272" s="157"/>
      <c r="AE272" s="157"/>
      <c r="AF272" s="231"/>
      <c r="AG272" s="231"/>
      <c r="AH272" s="231"/>
      <c r="AI272" s="231"/>
      <c r="AJ272" s="231"/>
      <c r="AK272" s="231"/>
      <c r="AL272" s="231"/>
      <c r="AM272" s="227"/>
      <c r="AN272" s="227"/>
      <c r="AO272" s="227"/>
      <c r="AP272" s="227"/>
      <c r="AQ272" s="227"/>
      <c r="AR272" s="157"/>
      <c r="AS272" s="157"/>
      <c r="AT272" s="157"/>
      <c r="AU272" s="157"/>
      <c r="AV272" s="166"/>
      <c r="AW272" s="141"/>
      <c r="AX272" s="141"/>
      <c r="AY272" s="141"/>
      <c r="AZ272" s="141"/>
      <c r="BA272" s="157"/>
      <c r="BB272" s="157"/>
      <c r="BC272" s="157"/>
      <c r="BD272" s="231"/>
      <c r="BE272" s="231"/>
      <c r="BF272" s="231"/>
      <c r="BG272" s="231"/>
      <c r="BH272" s="231"/>
      <c r="BI272" s="231"/>
      <c r="BJ272" s="231"/>
      <c r="BK272" s="227"/>
      <c r="BL272" s="227"/>
      <c r="BM272" s="227"/>
      <c r="BN272" s="227"/>
      <c r="BO272" s="227"/>
      <c r="BP272" s="157"/>
      <c r="BQ272" s="157"/>
      <c r="BR272" s="157"/>
      <c r="BS272" s="157"/>
      <c r="BT272" s="166"/>
      <c r="BU272" s="141"/>
      <c r="BV272" s="141"/>
      <c r="BW272" s="141"/>
      <c r="BX272" s="141"/>
      <c r="BY272" s="157"/>
      <c r="BZ272" s="157"/>
      <c r="CA272" s="231" t="s">
        <v>141</v>
      </c>
      <c r="CB272" s="231"/>
      <c r="CC272" s="231"/>
      <c r="CD272" s="231"/>
      <c r="CE272" s="231"/>
      <c r="CF272" s="231"/>
      <c r="CG272" s="231"/>
      <c r="CH272" s="227" t="s">
        <v>89</v>
      </c>
      <c r="CI272" s="227"/>
      <c r="CJ272" s="227"/>
      <c r="CK272" s="227"/>
      <c r="CL272" s="227"/>
      <c r="CM272" s="157"/>
      <c r="CN272" s="157"/>
      <c r="CO272" s="157"/>
      <c r="CP272" s="157"/>
      <c r="CQ272" s="157"/>
      <c r="CR272" s="166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</row>
    <row r="273" spans="1:109" s="30" customFormat="1" ht="5.45" customHeight="1" x14ac:dyDescent="0.2">
      <c r="A273" s="158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66"/>
      <c r="Y273" s="158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66"/>
      <c r="AW273" s="158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66"/>
      <c r="BU273" s="158"/>
      <c r="BV273" s="157"/>
      <c r="BW273" s="157"/>
      <c r="BX273" s="157"/>
      <c r="BY273" s="157"/>
      <c r="BZ273" s="157"/>
      <c r="CA273" s="231"/>
      <c r="CB273" s="231"/>
      <c r="CC273" s="231"/>
      <c r="CD273" s="231"/>
      <c r="CE273" s="231"/>
      <c r="CF273" s="231"/>
      <c r="CG273" s="231"/>
      <c r="CH273" s="227"/>
      <c r="CI273" s="227"/>
      <c r="CJ273" s="227"/>
      <c r="CK273" s="227"/>
      <c r="CL273" s="227"/>
      <c r="CM273" s="157"/>
      <c r="CN273" s="157"/>
      <c r="CO273" s="157"/>
      <c r="CP273" s="157"/>
      <c r="CQ273" s="157"/>
      <c r="CR273" s="166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</row>
    <row r="274" spans="1:109" s="30" customFormat="1" ht="5.45" customHeight="1" x14ac:dyDescent="0.2">
      <c r="A274" s="158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66"/>
      <c r="Y274" s="158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66"/>
      <c r="AW274" s="158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66"/>
      <c r="BU274" s="158"/>
      <c r="BV274" s="157"/>
      <c r="BW274" s="157"/>
      <c r="BX274" s="157"/>
      <c r="BY274" s="157"/>
      <c r="BZ274" s="157"/>
      <c r="CA274" s="231"/>
      <c r="CB274" s="231"/>
      <c r="CC274" s="231"/>
      <c r="CD274" s="231"/>
      <c r="CE274" s="231"/>
      <c r="CF274" s="231"/>
      <c r="CG274" s="231"/>
      <c r="CH274" s="227"/>
      <c r="CI274" s="227"/>
      <c r="CJ274" s="227"/>
      <c r="CK274" s="227"/>
      <c r="CL274" s="227"/>
      <c r="CM274" s="157"/>
      <c r="CN274" s="157"/>
      <c r="CO274" s="157"/>
      <c r="CP274" s="157"/>
      <c r="CQ274" s="157"/>
      <c r="CR274" s="166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</row>
    <row r="275" spans="1:109" s="30" customFormat="1" ht="5.45" customHeight="1" thickBot="1" x14ac:dyDescent="0.25">
      <c r="A275" s="161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8"/>
      <c r="Y275" s="161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8"/>
      <c r="AW275" s="161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8"/>
      <c r="BU275" s="161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8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</row>
    <row r="276" spans="1:109" s="30" customFormat="1" ht="5.45" customHeight="1" x14ac:dyDescent="0.2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</row>
    <row r="277" spans="1:109" s="30" customFormat="1" ht="5.45" customHeight="1" thickBot="1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</row>
    <row r="278" spans="1:109" s="30" customFormat="1" ht="5.45" customHeight="1" x14ac:dyDescent="0.2">
      <c r="A278" s="155"/>
      <c r="B278" s="230" t="s">
        <v>143</v>
      </c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0"/>
      <c r="AI278" s="230"/>
      <c r="AJ278" s="230"/>
      <c r="AK278" s="230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85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</row>
    <row r="279" spans="1:109" s="30" customFormat="1" ht="5.45" customHeight="1" x14ac:dyDescent="0.2">
      <c r="A279" s="158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66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</row>
    <row r="280" spans="1:109" s="30" customFormat="1" ht="5.45" customHeight="1" x14ac:dyDescent="0.2">
      <c r="A280" s="158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66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</row>
    <row r="281" spans="1:109" s="30" customFormat="1" ht="5.45" customHeight="1" x14ac:dyDescent="0.2">
      <c r="A281" s="158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66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</row>
    <row r="282" spans="1:109" s="30" customFormat="1" ht="5.45" customHeight="1" x14ac:dyDescent="0.2">
      <c r="A282" s="158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66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</row>
    <row r="283" spans="1:109" s="30" customFormat="1" ht="5.45" customHeight="1" x14ac:dyDescent="0.2">
      <c r="A283" s="158"/>
      <c r="B283" s="126"/>
      <c r="C283" s="126"/>
      <c r="D283" s="227" t="s">
        <v>22</v>
      </c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157"/>
      <c r="V283" s="157"/>
      <c r="W283" s="126"/>
      <c r="X283" s="126"/>
      <c r="Y283" s="227" t="s">
        <v>145</v>
      </c>
      <c r="Z283" s="227"/>
      <c r="AA283" s="227"/>
      <c r="AB283" s="227"/>
      <c r="AC283" s="227"/>
      <c r="AD283" s="227"/>
      <c r="AE283" s="227"/>
      <c r="AF283" s="227"/>
      <c r="AG283" s="227"/>
      <c r="AH283" s="227"/>
      <c r="AI283" s="227"/>
      <c r="AJ283" s="227"/>
      <c r="AK283" s="227"/>
      <c r="AL283" s="227"/>
      <c r="AM283" s="227"/>
      <c r="AN283" s="227"/>
      <c r="AO283" s="227"/>
      <c r="AP283" s="157"/>
      <c r="AQ283" s="157"/>
      <c r="AR283" s="126"/>
      <c r="AS283" s="126"/>
      <c r="AT283" s="229" t="s">
        <v>147</v>
      </c>
      <c r="AU283" s="229"/>
      <c r="AV283" s="229"/>
      <c r="AW283" s="229"/>
      <c r="AX283" s="229"/>
      <c r="AY283" s="229"/>
      <c r="AZ283" s="229"/>
      <c r="BA283" s="229"/>
      <c r="BB283" s="229"/>
      <c r="BC283" s="229"/>
      <c r="BD283" s="229"/>
      <c r="BE283" s="229"/>
      <c r="BF283" s="229"/>
      <c r="BG283" s="229"/>
      <c r="BH283" s="229"/>
      <c r="BI283" s="229"/>
      <c r="BJ283" s="229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66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</row>
    <row r="284" spans="1:109" s="30" customFormat="1" ht="5.45" customHeight="1" x14ac:dyDescent="0.2">
      <c r="A284" s="158"/>
      <c r="B284" s="186"/>
      <c r="C284" s="126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157"/>
      <c r="V284" s="157"/>
      <c r="W284" s="186"/>
      <c r="X284" s="126"/>
      <c r="Y284" s="227"/>
      <c r="Z284" s="227"/>
      <c r="AA284" s="227"/>
      <c r="AB284" s="227"/>
      <c r="AC284" s="227"/>
      <c r="AD284" s="227"/>
      <c r="AE284" s="227"/>
      <c r="AF284" s="227"/>
      <c r="AG284" s="227"/>
      <c r="AH284" s="227"/>
      <c r="AI284" s="227"/>
      <c r="AJ284" s="227"/>
      <c r="AK284" s="227"/>
      <c r="AL284" s="227"/>
      <c r="AM284" s="227"/>
      <c r="AN284" s="227"/>
      <c r="AO284" s="227"/>
      <c r="AP284" s="157"/>
      <c r="AQ284" s="157"/>
      <c r="AR284" s="186"/>
      <c r="AS284" s="126"/>
      <c r="AT284" s="229"/>
      <c r="AU284" s="229"/>
      <c r="AV284" s="229"/>
      <c r="AW284" s="229"/>
      <c r="AX284" s="229"/>
      <c r="AY284" s="229"/>
      <c r="AZ284" s="229"/>
      <c r="BA284" s="229"/>
      <c r="BB284" s="229"/>
      <c r="BC284" s="229"/>
      <c r="BD284" s="229"/>
      <c r="BE284" s="229"/>
      <c r="BF284" s="229"/>
      <c r="BG284" s="229"/>
      <c r="BH284" s="229"/>
      <c r="BI284" s="229"/>
      <c r="BJ284" s="229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66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</row>
    <row r="285" spans="1:109" s="30" customFormat="1" ht="5.45" customHeight="1" x14ac:dyDescent="0.2">
      <c r="A285" s="158"/>
      <c r="B285" s="126"/>
      <c r="C285" s="126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157"/>
      <c r="V285" s="157"/>
      <c r="W285" s="126"/>
      <c r="X285" s="126"/>
      <c r="Y285" s="227"/>
      <c r="Z285" s="227"/>
      <c r="AA285" s="227"/>
      <c r="AB285" s="227"/>
      <c r="AC285" s="227"/>
      <c r="AD285" s="227"/>
      <c r="AE285" s="227"/>
      <c r="AF285" s="227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157"/>
      <c r="AQ285" s="157"/>
      <c r="AR285" s="126"/>
      <c r="AS285" s="126"/>
      <c r="AT285" s="229"/>
      <c r="AU285" s="229"/>
      <c r="AV285" s="229"/>
      <c r="AW285" s="229"/>
      <c r="AX285" s="229"/>
      <c r="AY285" s="229"/>
      <c r="AZ285" s="229"/>
      <c r="BA285" s="229"/>
      <c r="BB285" s="229"/>
      <c r="BC285" s="229"/>
      <c r="BD285" s="229"/>
      <c r="BE285" s="229"/>
      <c r="BF285" s="229"/>
      <c r="BG285" s="229"/>
      <c r="BH285" s="229"/>
      <c r="BI285" s="229"/>
      <c r="BJ285" s="229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66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</row>
    <row r="286" spans="1:109" s="30" customFormat="1" ht="5.45" customHeight="1" x14ac:dyDescent="0.2">
      <c r="A286" s="158"/>
      <c r="B286" s="126"/>
      <c r="C286" s="126"/>
      <c r="D286" s="227" t="s">
        <v>144</v>
      </c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157"/>
      <c r="V286" s="157"/>
      <c r="W286" s="126"/>
      <c r="X286" s="126"/>
      <c r="Y286" s="227" t="s">
        <v>146</v>
      </c>
      <c r="Z286" s="227"/>
      <c r="AA286" s="227"/>
      <c r="AB286" s="227"/>
      <c r="AC286" s="227"/>
      <c r="AD286" s="227"/>
      <c r="AE286" s="227"/>
      <c r="AF286" s="227"/>
      <c r="AG286" s="227"/>
      <c r="AH286" s="227"/>
      <c r="AI286" s="227"/>
      <c r="AJ286" s="227"/>
      <c r="AK286" s="227"/>
      <c r="AL286" s="227"/>
      <c r="AM286" s="227"/>
      <c r="AN286" s="227"/>
      <c r="AO286" s="22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66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</row>
    <row r="287" spans="1:109" s="30" customFormat="1" ht="5.45" customHeight="1" x14ac:dyDescent="0.2">
      <c r="A287" s="158"/>
      <c r="B287" s="186"/>
      <c r="C287" s="126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157"/>
      <c r="V287" s="157"/>
      <c r="W287" s="186"/>
      <c r="X287" s="126"/>
      <c r="Y287" s="227"/>
      <c r="Z287" s="227"/>
      <c r="AA287" s="227"/>
      <c r="AB287" s="227"/>
      <c r="AC287" s="227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66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</row>
    <row r="288" spans="1:109" s="30" customFormat="1" ht="5.45" customHeight="1" thickBot="1" x14ac:dyDescent="0.25">
      <c r="A288" s="161"/>
      <c r="B288" s="128"/>
      <c r="C288" s="1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167"/>
      <c r="V288" s="167"/>
      <c r="W288" s="128"/>
      <c r="X288" s="1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8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</row>
    <row r="289" spans="1:109" s="30" customFormat="1" ht="5.45" customHeight="1" x14ac:dyDescent="0.2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</row>
    <row r="290" spans="1:109" s="30" customFormat="1" ht="5.45" customHeight="1" x14ac:dyDescent="0.2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</row>
    <row r="291" spans="1:109" s="30" customFormat="1" ht="5.45" customHeight="1" x14ac:dyDescent="0.2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</row>
    <row r="292" spans="1:109" s="30" customFormat="1" ht="5.45" customHeight="1" x14ac:dyDescent="0.2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</row>
    <row r="293" spans="1:109" s="30" customFormat="1" ht="5.45" customHeight="1" x14ac:dyDescent="0.2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</row>
    <row r="294" spans="1:109" s="30" customFormat="1" ht="5.45" customHeight="1" x14ac:dyDescent="0.2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</row>
    <row r="295" spans="1:109" s="30" customFormat="1" ht="5.45" customHeight="1" x14ac:dyDescent="0.2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</row>
    <row r="296" spans="1:109" s="30" customFormat="1" ht="5.45" customHeight="1" x14ac:dyDescent="0.2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</row>
    <row r="297" spans="1:109" s="30" customFormat="1" ht="5.45" customHeight="1" x14ac:dyDescent="0.2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</row>
    <row r="298" spans="1:109" s="30" customFormat="1" ht="5.45" customHeight="1" x14ac:dyDescent="0.2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</row>
    <row r="299" spans="1:109" s="30" customFormat="1" ht="5.45" customHeight="1" x14ac:dyDescent="0.2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</row>
    <row r="300" spans="1:109" s="30" customFormat="1" ht="5.45" customHeight="1" x14ac:dyDescent="0.2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</row>
    <row r="301" spans="1:109" s="30" customFormat="1" ht="5.45" customHeight="1" x14ac:dyDescent="0.2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</row>
    <row r="302" spans="1:109" s="30" customFormat="1" ht="5.45" customHeight="1" x14ac:dyDescent="0.2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</row>
    <row r="303" spans="1:109" s="30" customFormat="1" ht="5.45" customHeight="1" x14ac:dyDescent="0.2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</row>
    <row r="304" spans="1:109" s="30" customFormat="1" ht="5.45" customHeight="1" x14ac:dyDescent="0.2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</row>
    <row r="305" spans="1:109" s="30" customFormat="1" ht="5.45" customHeight="1" x14ac:dyDescent="0.2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</row>
    <row r="306" spans="1:109" s="30" customFormat="1" ht="5.45" customHeight="1" x14ac:dyDescent="0.2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</row>
    <row r="307" spans="1:109" s="30" customFormat="1" ht="5.45" customHeight="1" x14ac:dyDescent="0.2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</row>
    <row r="308" spans="1:109" s="30" customFormat="1" ht="5.45" customHeight="1" x14ac:dyDescent="0.2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</row>
    <row r="309" spans="1:109" s="30" customFormat="1" ht="5.45" customHeight="1" x14ac:dyDescent="0.2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</row>
    <row r="310" spans="1:109" s="30" customFormat="1" ht="5.45" customHeight="1" x14ac:dyDescent="0.2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</row>
    <row r="311" spans="1:109" s="30" customFormat="1" ht="5.45" customHeight="1" x14ac:dyDescent="0.2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</row>
    <row r="312" spans="1:109" s="30" customFormat="1" ht="5.45" customHeight="1" x14ac:dyDescent="0.2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</row>
    <row r="313" spans="1:109" s="30" customFormat="1" ht="5.45" customHeight="1" x14ac:dyDescent="0.2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</row>
    <row r="314" spans="1:109" s="30" customFormat="1" ht="5.45" customHeight="1" x14ac:dyDescent="0.2"/>
    <row r="315" spans="1:109" s="30" customFormat="1" ht="5.45" customHeight="1" x14ac:dyDescent="0.2"/>
    <row r="316" spans="1:109" s="30" customFormat="1" ht="5.45" customHeight="1" x14ac:dyDescent="0.2"/>
    <row r="317" spans="1:109" s="30" customFormat="1" ht="5.45" customHeight="1" x14ac:dyDescent="0.2"/>
    <row r="318" spans="1:109" s="30" customFormat="1" ht="5.45" customHeight="1" x14ac:dyDescent="0.2"/>
    <row r="319" spans="1:109" s="30" customFormat="1" ht="5.45" customHeight="1" x14ac:dyDescent="0.2"/>
    <row r="320" spans="1:109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/>
    <row r="424" spans="53:64" s="30" customFormat="1" ht="5.45" customHeight="1" x14ac:dyDescent="0.2"/>
    <row r="425" spans="53:64" s="30" customFormat="1" ht="5.45" customHeight="1" x14ac:dyDescent="0.2"/>
    <row r="426" spans="53:64" s="30" customFormat="1" ht="5.45" customHeight="1" x14ac:dyDescent="0.2"/>
    <row r="427" spans="53:64" s="30" customFormat="1" ht="5.45" customHeight="1" x14ac:dyDescent="0.2"/>
    <row r="428" spans="53:64" s="30" customFormat="1" ht="5.45" customHeight="1" x14ac:dyDescent="0.2"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</row>
    <row r="429" spans="53:64" s="30" customFormat="1" ht="5.45" customHeight="1" x14ac:dyDescent="0.2"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</row>
    <row r="430" spans="53:64" s="30" customFormat="1" ht="5.45" customHeight="1" x14ac:dyDescent="0.2"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</row>
  </sheetData>
  <sheetProtection algorithmName="SHA-512" hashValue="I2+jiQeDYLLkEstndXAQ7tV/AYTw8R8f+MUaIEQuU9JCCnCfzJQLs8elUv1ejoUqqLTslxbWioO2/CkRCBrFQg==" saltValue="kC/rWXnqMH2RWLG6o+yiFQ==" spinCount="100000" sheet="1" objects="1" scenarios="1"/>
  <autoFilter ref="B92:CR130" xr:uid="{E83B6F85-483B-4C3C-A46B-A449FB6E20F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</autoFilter>
  <mergeCells count="300">
    <mergeCell ref="B128:T130"/>
    <mergeCell ref="Y128:AD130"/>
    <mergeCell ref="D119:T121"/>
    <mergeCell ref="Z119:AP121"/>
    <mergeCell ref="AV119:BL121"/>
    <mergeCell ref="BR119:CH121"/>
    <mergeCell ref="AH128:AX130"/>
    <mergeCell ref="AY128:BS130"/>
    <mergeCell ref="B132:CR134"/>
    <mergeCell ref="Z122:AL124"/>
    <mergeCell ref="AM122:AQ124"/>
    <mergeCell ref="Z125:AL127"/>
    <mergeCell ref="AM125:AQ127"/>
    <mergeCell ref="B122:Y124"/>
    <mergeCell ref="B125:Y127"/>
    <mergeCell ref="X128:X130"/>
    <mergeCell ref="BL110:BX112"/>
    <mergeCell ref="B107:T109"/>
    <mergeCell ref="CD98:CH100"/>
    <mergeCell ref="AS113:BK115"/>
    <mergeCell ref="BL113:BX115"/>
    <mergeCell ref="BY113:CC115"/>
    <mergeCell ref="B116:T118"/>
    <mergeCell ref="AT122:BL124"/>
    <mergeCell ref="BM122:BX124"/>
    <mergeCell ref="AU82:BH84"/>
    <mergeCell ref="BK82:BX84"/>
    <mergeCell ref="BV85:CP87"/>
    <mergeCell ref="BY110:CC112"/>
    <mergeCell ref="AH107:AL109"/>
    <mergeCell ref="BL104:BX106"/>
    <mergeCell ref="BE95:BU97"/>
    <mergeCell ref="AQ98:BH100"/>
    <mergeCell ref="BI98:BP100"/>
    <mergeCell ref="BQ98:BZ100"/>
    <mergeCell ref="AS104:BK106"/>
    <mergeCell ref="AS107:BK109"/>
    <mergeCell ref="BY104:CC106"/>
    <mergeCell ref="BL107:BX109"/>
    <mergeCell ref="BY107:CC109"/>
    <mergeCell ref="B101:CR103"/>
    <mergeCell ref="U110:AG112"/>
    <mergeCell ref="AH110:AL112"/>
    <mergeCell ref="B110:T112"/>
    <mergeCell ref="AS110:BK112"/>
    <mergeCell ref="B104:T106"/>
    <mergeCell ref="AH104:AL106"/>
    <mergeCell ref="U104:AG106"/>
    <mergeCell ref="U107:AG109"/>
    <mergeCell ref="CI98:CM100"/>
    <mergeCell ref="R88:AN90"/>
    <mergeCell ref="AO88:BF90"/>
    <mergeCell ref="BK88:BU90"/>
    <mergeCell ref="BV88:CP90"/>
    <mergeCell ref="B92:CR94"/>
    <mergeCell ref="B95:N97"/>
    <mergeCell ref="AO95:BB97"/>
    <mergeCell ref="AQ69:AV71"/>
    <mergeCell ref="AK72:BM74"/>
    <mergeCell ref="BX95:CN97"/>
    <mergeCell ref="O95:AN97"/>
    <mergeCell ref="BK85:BU87"/>
    <mergeCell ref="B79:N81"/>
    <mergeCell ref="O79:CR81"/>
    <mergeCell ref="D98:T100"/>
    <mergeCell ref="W98:AM100"/>
    <mergeCell ref="CA82:CR84"/>
    <mergeCell ref="B85:Q87"/>
    <mergeCell ref="R85:AN87"/>
    <mergeCell ref="AO85:BF87"/>
    <mergeCell ref="B82:L84"/>
    <mergeCell ref="O82:AB84"/>
    <mergeCell ref="AE82:AR84"/>
    <mergeCell ref="D50:T52"/>
    <mergeCell ref="W50:AM52"/>
    <mergeCell ref="AP50:BF52"/>
    <mergeCell ref="CK69:CM71"/>
    <mergeCell ref="BN72:BQ74"/>
    <mergeCell ref="BR72:BS74"/>
    <mergeCell ref="BT72:BW74"/>
    <mergeCell ref="BX72:BY74"/>
    <mergeCell ref="B76:CR78"/>
    <mergeCell ref="CA72:CD74"/>
    <mergeCell ref="CE72:CF74"/>
    <mergeCell ref="CG72:CJ74"/>
    <mergeCell ref="CK72:CL74"/>
    <mergeCell ref="BR69:BS71"/>
    <mergeCell ref="BT69:BW71"/>
    <mergeCell ref="BX69:BZ71"/>
    <mergeCell ref="CA69:CD71"/>
    <mergeCell ref="CE69:CF71"/>
    <mergeCell ref="CG69:CJ71"/>
    <mergeCell ref="D69:J71"/>
    <mergeCell ref="R69:AH71"/>
    <mergeCell ref="BB69:BM71"/>
    <mergeCell ref="BN69:BQ71"/>
    <mergeCell ref="AK69:AP71"/>
    <mergeCell ref="B63:CR65"/>
    <mergeCell ref="B66:I68"/>
    <mergeCell ref="R66:AH68"/>
    <mergeCell ref="AK66:BA68"/>
    <mergeCell ref="BD66:BT68"/>
    <mergeCell ref="BW66:CF68"/>
    <mergeCell ref="CG66:CR68"/>
    <mergeCell ref="D53:T55"/>
    <mergeCell ref="B56:CR58"/>
    <mergeCell ref="B59:AG61"/>
    <mergeCell ref="AL59:AT61"/>
    <mergeCell ref="BI53:CK55"/>
    <mergeCell ref="W53:AC55"/>
    <mergeCell ref="AD53:AH55"/>
    <mergeCell ref="AI53:BF55"/>
    <mergeCell ref="BI50:BY52"/>
    <mergeCell ref="CB50:CR52"/>
    <mergeCell ref="B26:AY27"/>
    <mergeCell ref="B28:AY29"/>
    <mergeCell ref="B31:AY32"/>
    <mergeCell ref="BV31:CR32"/>
    <mergeCell ref="B33:AY34"/>
    <mergeCell ref="BV33:CR34"/>
    <mergeCell ref="BZ27:CH29"/>
    <mergeCell ref="AZ31:BT32"/>
    <mergeCell ref="AZ33:BT34"/>
    <mergeCell ref="B35:AY36"/>
    <mergeCell ref="BV35:CA36"/>
    <mergeCell ref="CB35:CR36"/>
    <mergeCell ref="B39:AY40"/>
    <mergeCell ref="BA39:CR40"/>
    <mergeCell ref="B41:AY42"/>
    <mergeCell ref="BA41:CR42"/>
    <mergeCell ref="BV37:CR38"/>
    <mergeCell ref="AZ35:BT36"/>
    <mergeCell ref="AZ37:BT38"/>
    <mergeCell ref="B43:AY44"/>
    <mergeCell ref="BA43:CR44"/>
    <mergeCell ref="B47:CR49"/>
    <mergeCell ref="B19:AY20"/>
    <mergeCell ref="BV19:CR20"/>
    <mergeCell ref="B21:AY22"/>
    <mergeCell ref="BV21:CA22"/>
    <mergeCell ref="CB21:CR22"/>
    <mergeCell ref="B24:AY25"/>
    <mergeCell ref="BV24:CR25"/>
    <mergeCell ref="B6:AR8"/>
    <mergeCell ref="AS6:CP8"/>
    <mergeCell ref="B11:CR13"/>
    <mergeCell ref="B14:CR16"/>
    <mergeCell ref="B17:AY18"/>
    <mergeCell ref="BV17:CR18"/>
    <mergeCell ref="X135:AH137"/>
    <mergeCell ref="AI135:CM137"/>
    <mergeCell ref="D138:AJ140"/>
    <mergeCell ref="AK138:CM140"/>
    <mergeCell ref="BC169:BO171"/>
    <mergeCell ref="BV153:CR153"/>
    <mergeCell ref="B141:Y143"/>
    <mergeCell ref="Z141:AL143"/>
    <mergeCell ref="AS141:CM143"/>
    <mergeCell ref="AS144:CM146"/>
    <mergeCell ref="BS163:BU165"/>
    <mergeCell ref="CI163:CM165"/>
    <mergeCell ref="B166:BB168"/>
    <mergeCell ref="BC166:BO168"/>
    <mergeCell ref="CI160:CM162"/>
    <mergeCell ref="BS160:BU162"/>
    <mergeCell ref="BC160:BO162"/>
    <mergeCell ref="BV160:CH162"/>
    <mergeCell ref="B163:BB165"/>
    <mergeCell ref="BC163:BO165"/>
    <mergeCell ref="N160:AV162"/>
    <mergeCell ref="D135:T137"/>
    <mergeCell ref="CI166:CM168"/>
    <mergeCell ref="CI169:CM171"/>
    <mergeCell ref="BV199:BZ201"/>
    <mergeCell ref="BN199:BU201"/>
    <mergeCell ref="BV202:BZ204"/>
    <mergeCell ref="AV196:AZ198"/>
    <mergeCell ref="AN196:AU198"/>
    <mergeCell ref="B169:BB171"/>
    <mergeCell ref="AM141:AQ143"/>
    <mergeCell ref="B144:R146"/>
    <mergeCell ref="S144:AO146"/>
    <mergeCell ref="B147:R149"/>
    <mergeCell ref="S147:AO149"/>
    <mergeCell ref="BV163:CH165"/>
    <mergeCell ref="BV166:CH168"/>
    <mergeCell ref="AS150:CM152"/>
    <mergeCell ref="B153:AQ153"/>
    <mergeCell ref="BA153:BL153"/>
    <mergeCell ref="B160:M162"/>
    <mergeCell ref="B154:CR156"/>
    <mergeCell ref="B157:T159"/>
    <mergeCell ref="BV169:CH171"/>
    <mergeCell ref="Y157:AQ159"/>
    <mergeCell ref="AV157:BN159"/>
    <mergeCell ref="CB190:CG192"/>
    <mergeCell ref="CH190:CR192"/>
    <mergeCell ref="X221:AH223"/>
    <mergeCell ref="D214:T216"/>
    <mergeCell ref="Z214:AP216"/>
    <mergeCell ref="AI221:AM223"/>
    <mergeCell ref="B211:R213"/>
    <mergeCell ref="BC172:BR174"/>
    <mergeCell ref="A205:C207"/>
    <mergeCell ref="BA202:BP204"/>
    <mergeCell ref="A208:C210"/>
    <mergeCell ref="D196:AM198"/>
    <mergeCell ref="D199:AM201"/>
    <mergeCell ref="D202:AM204"/>
    <mergeCell ref="D193:AM195"/>
    <mergeCell ref="AP193:BJ195"/>
    <mergeCell ref="BP193:BT195"/>
    <mergeCell ref="BK193:BO195"/>
    <mergeCell ref="B256:D266"/>
    <mergeCell ref="Z256:AB266"/>
    <mergeCell ref="AC258:AE258"/>
    <mergeCell ref="E256:U266"/>
    <mergeCell ref="AC256:AE257"/>
    <mergeCell ref="B227:AH229"/>
    <mergeCell ref="AI227:AM229"/>
    <mergeCell ref="AN227:AR229"/>
    <mergeCell ref="AF251:AQ253"/>
    <mergeCell ref="BD251:BO253"/>
    <mergeCell ref="AV221:BL223"/>
    <mergeCell ref="AW208:BC210"/>
    <mergeCell ref="X224:AH226"/>
    <mergeCell ref="AV224:BZ226"/>
    <mergeCell ref="AN199:AU201"/>
    <mergeCell ref="D205:CR207"/>
    <mergeCell ref="AZ241:BT243"/>
    <mergeCell ref="BX241:CR243"/>
    <mergeCell ref="AV202:AZ204"/>
    <mergeCell ref="AN202:AU204"/>
    <mergeCell ref="BQ202:BU204"/>
    <mergeCell ref="Z253:AB255"/>
    <mergeCell ref="AX253:AZ255"/>
    <mergeCell ref="AV214:BL216"/>
    <mergeCell ref="Z217:AP219"/>
    <mergeCell ref="AV217:BL219"/>
    <mergeCell ref="AI224:AM226"/>
    <mergeCell ref="AV199:AZ201"/>
    <mergeCell ref="D217:T219"/>
    <mergeCell ref="D220:T222"/>
    <mergeCell ref="AN224:AR226"/>
    <mergeCell ref="D208:AV210"/>
    <mergeCell ref="AT211:BJ213"/>
    <mergeCell ref="CA272:CG274"/>
    <mergeCell ref="L270:P272"/>
    <mergeCell ref="CH272:CL274"/>
    <mergeCell ref="AF270:AL272"/>
    <mergeCell ref="AM270:AQ272"/>
    <mergeCell ref="BD270:BJ272"/>
    <mergeCell ref="BV256:BX266"/>
    <mergeCell ref="BY256:CA257"/>
    <mergeCell ref="CJ268:CN270"/>
    <mergeCell ref="CC268:CI270"/>
    <mergeCell ref="BA256:BC257"/>
    <mergeCell ref="AF258:AS266"/>
    <mergeCell ref="BZ258:CA258"/>
    <mergeCell ref="BD258:BQ266"/>
    <mergeCell ref="CB258:CO266"/>
    <mergeCell ref="BD254:BP257"/>
    <mergeCell ref="AX256:AZ266"/>
    <mergeCell ref="BS166:BU168"/>
    <mergeCell ref="BS169:BU171"/>
    <mergeCell ref="B187:CR189"/>
    <mergeCell ref="CB193:CM195"/>
    <mergeCell ref="CN193:CR195"/>
    <mergeCell ref="D190:T192"/>
    <mergeCell ref="W190:AM192"/>
    <mergeCell ref="AP190:BF192"/>
    <mergeCell ref="CI172:CR174"/>
    <mergeCell ref="BI190:BY192"/>
    <mergeCell ref="B172:BB174"/>
    <mergeCell ref="BS172:BU174"/>
    <mergeCell ref="BV172:CH174"/>
    <mergeCell ref="D286:T288"/>
    <mergeCell ref="Y283:AO285"/>
    <mergeCell ref="Y286:AO288"/>
    <mergeCell ref="AT283:BJ285"/>
    <mergeCell ref="B278:AK280"/>
    <mergeCell ref="E270:K272"/>
    <mergeCell ref="BK270:BO272"/>
    <mergeCell ref="AI230:AM232"/>
    <mergeCell ref="B238:CR240"/>
    <mergeCell ref="AN230:AR232"/>
    <mergeCell ref="D283:T285"/>
    <mergeCell ref="D230:T232"/>
    <mergeCell ref="X230:AH232"/>
    <mergeCell ref="CB254:CN257"/>
    <mergeCell ref="BV253:BX255"/>
    <mergeCell ref="BX244:CR246"/>
    <mergeCell ref="CB251:CM253"/>
    <mergeCell ref="D233:AN235"/>
    <mergeCell ref="AF254:AR257"/>
    <mergeCell ref="B253:D255"/>
    <mergeCell ref="D241:X243"/>
    <mergeCell ref="AB241:AV243"/>
    <mergeCell ref="E252:Q255"/>
    <mergeCell ref="E249:P251"/>
  </mergeCells>
  <pageMargins left="0.59055118110236227" right="0.39370078740157483" top="0.19685039370078741" bottom="0.19685039370078741" header="0.31496062992125984" footer="0.31496062992125984"/>
  <pageSetup paperSize="9" scale="85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4" r:id="rId4" name="Drop Down 830">
              <controlPr locked="0" defaultSize="0" autoLine="0" autoPict="0">
                <anchor moveWithCells="1">
                  <from>
                    <xdr:col>11</xdr:col>
                    <xdr:colOff>57150</xdr:colOff>
                    <xdr:row>94</xdr:row>
                    <xdr:rowOff>0</xdr:rowOff>
                  </from>
                  <to>
                    <xdr:col>39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BB16C4C1-088D-4065-8E89-204225C94901}">
          <x14:formula1>
            <xm:f>Datenquelle!$B$3:$B$131</xm:f>
          </x14:formula1>
          <xm:sqref>AO104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CR425"/>
  <sheetViews>
    <sheetView showGridLines="0" showRowColHeaders="0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9" width="0.875" style="5"/>
    <col min="40" max="40" width="0.875" style="5" customWidth="1"/>
    <col min="41" max="41" width="1.75" style="5" bestFit="1" customWidth="1"/>
    <col min="42" max="45" width="0.875" style="5"/>
    <col min="46" max="46" width="0.875" style="5" customWidth="1"/>
    <col min="47" max="95" width="0.875" style="5"/>
    <col min="96" max="96" width="0.875" style="5" customWidth="1"/>
    <col min="9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68" t="s">
        <v>182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61"/>
      <c r="CR2" s="62"/>
    </row>
    <row r="3" spans="1:96" ht="5.45" customHeight="1" x14ac:dyDescent="0.2">
      <c r="A3" s="9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61"/>
      <c r="CR3" s="62"/>
    </row>
    <row r="4" spans="1:96" ht="5.45" customHeight="1" x14ac:dyDescent="0.2">
      <c r="A4" s="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371" t="s">
        <v>183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</row>
    <row r="8" spans="1:96" ht="5.45" customHeight="1" x14ac:dyDescent="0.2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</row>
    <row r="9" spans="1:96" ht="5.45" customHeight="1" x14ac:dyDescent="0.2"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</row>
    <row r="10" spans="1:96" ht="5.45" customHeight="1" x14ac:dyDescent="0.2">
      <c r="B10" s="368" t="s">
        <v>184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</row>
    <row r="11" spans="1:96" ht="5.45" customHeight="1" x14ac:dyDescent="0.2"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</row>
    <row r="12" spans="1:96" ht="5.45" customHeight="1" thickBot="1" x14ac:dyDescent="0.25"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</row>
    <row r="13" spans="1:96" ht="5.45" customHeight="1" x14ac:dyDescent="0.2">
      <c r="A13" s="6"/>
      <c r="B13" s="373" t="s">
        <v>185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347" t="s">
        <v>186</v>
      </c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5"/>
    </row>
    <row r="14" spans="1:96" ht="5.45" customHeight="1" x14ac:dyDescent="0.2">
      <c r="A14" s="9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BU14" s="2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7"/>
    </row>
    <row r="15" spans="1:96" ht="5.45" customHeight="1" x14ac:dyDescent="0.2">
      <c r="A15" s="9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BU15" s="2"/>
      <c r="BV15" s="383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5"/>
    </row>
    <row r="16" spans="1:96" ht="5.45" customHeight="1" x14ac:dyDescent="0.2">
      <c r="A16" s="9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BU16" s="3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7"/>
    </row>
    <row r="17" spans="1:96" ht="5.45" customHeight="1" x14ac:dyDescent="0.2">
      <c r="A17" s="9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BU17" s="2"/>
      <c r="BV17" s="388" t="s">
        <v>187</v>
      </c>
      <c r="BW17" s="389"/>
      <c r="BX17" s="389"/>
      <c r="BY17" s="389"/>
      <c r="BZ17" s="389"/>
      <c r="CA17" s="389"/>
      <c r="CB17" s="397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9"/>
    </row>
    <row r="18" spans="1:96" ht="5.45" customHeight="1" x14ac:dyDescent="0.2">
      <c r="A18" s="9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BU18" s="2"/>
      <c r="BV18" s="390"/>
      <c r="BW18" s="390"/>
      <c r="BX18" s="390"/>
      <c r="BY18" s="390"/>
      <c r="BZ18" s="390"/>
      <c r="CA18" s="390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400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05" t="s">
        <v>188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2"/>
      <c r="BU20" s="1"/>
      <c r="BV20" s="388" t="s">
        <v>189</v>
      </c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9"/>
    </row>
    <row r="21" spans="1:96" ht="5.4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408"/>
      <c r="AZ21" s="2"/>
      <c r="BU21" s="2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7"/>
    </row>
    <row r="22" spans="1:96" ht="5.45" customHeight="1" x14ac:dyDescent="0.2">
      <c r="A22" s="9"/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8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8"/>
      <c r="AZ23" s="2"/>
      <c r="BU23" s="2"/>
      <c r="BV23" s="47"/>
      <c r="BW23" s="47"/>
      <c r="BX23" s="49"/>
      <c r="BY23" s="49"/>
      <c r="BZ23" s="342" t="s">
        <v>190</v>
      </c>
      <c r="CA23" s="342"/>
      <c r="CB23" s="342"/>
      <c r="CC23" s="342"/>
      <c r="CD23" s="342"/>
      <c r="CE23" s="342"/>
      <c r="CF23" s="342"/>
      <c r="CG23" s="342"/>
      <c r="CH23" s="342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376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8"/>
      <c r="AZ24" s="2"/>
      <c r="BU24" s="2"/>
      <c r="BV24" s="49"/>
      <c r="BW24" s="47"/>
      <c r="BX24" s="94"/>
      <c r="BY24" s="49"/>
      <c r="BZ24" s="342"/>
      <c r="CA24" s="342"/>
      <c r="CB24" s="342"/>
      <c r="CC24" s="342"/>
      <c r="CD24" s="342"/>
      <c r="CE24" s="342"/>
      <c r="CF24" s="342"/>
      <c r="CG24" s="342"/>
      <c r="CH24" s="342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8"/>
      <c r="AZ25" s="2"/>
      <c r="BU25" s="2"/>
      <c r="BV25" s="47"/>
      <c r="BW25" s="47"/>
      <c r="BX25" s="49"/>
      <c r="BY25" s="49"/>
      <c r="BZ25" s="342"/>
      <c r="CA25" s="342"/>
      <c r="CB25" s="342"/>
      <c r="CC25" s="342"/>
      <c r="CD25" s="342"/>
      <c r="CE25" s="342"/>
      <c r="CF25" s="342"/>
      <c r="CG25" s="342"/>
      <c r="CH25" s="342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05" t="s">
        <v>191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7"/>
      <c r="AZ27" s="1"/>
      <c r="BA27" s="411" t="s">
        <v>192</v>
      </c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2"/>
      <c r="BU27" s="2"/>
      <c r="BV27" s="342" t="s">
        <v>186</v>
      </c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7"/>
    </row>
    <row r="28" spans="1:96" ht="5.45" customHeight="1" x14ac:dyDescent="0.2">
      <c r="A28" s="9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408"/>
      <c r="AZ28" s="2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4"/>
      <c r="BU28" s="2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7"/>
    </row>
    <row r="29" spans="1:96" ht="5.45" customHeight="1" x14ac:dyDescent="0.2">
      <c r="A29" s="9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8"/>
      <c r="AZ29" s="2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80"/>
      <c r="BU29" s="101"/>
      <c r="BV29" s="383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5"/>
    </row>
    <row r="30" spans="1:96" ht="5.45" customHeight="1" x14ac:dyDescent="0.2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8"/>
      <c r="AZ30" s="3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2"/>
      <c r="BU30" s="102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7"/>
    </row>
    <row r="31" spans="1:96" ht="5.45" customHeight="1" x14ac:dyDescent="0.2">
      <c r="A31" s="9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96"/>
      <c r="AZ31" s="2"/>
      <c r="BA31" s="411" t="s">
        <v>193</v>
      </c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2"/>
      <c r="BU31" s="2"/>
      <c r="BV31" s="388" t="s">
        <v>187</v>
      </c>
      <c r="BW31" s="389"/>
      <c r="BX31" s="389"/>
      <c r="BY31" s="389"/>
      <c r="BZ31" s="389"/>
      <c r="CA31" s="389"/>
      <c r="CB31" s="391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3"/>
    </row>
    <row r="32" spans="1:96" ht="5.45" customHeight="1" x14ac:dyDescent="0.2">
      <c r="A32" s="9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96"/>
      <c r="AZ32" s="2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4"/>
      <c r="BU32" s="2"/>
      <c r="BV32" s="390"/>
      <c r="BW32" s="390"/>
      <c r="BX32" s="390"/>
      <c r="BY32" s="390"/>
      <c r="BZ32" s="390"/>
      <c r="CA32" s="390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</row>
    <row r="33" spans="1:96" ht="5.45" customHeight="1" x14ac:dyDescent="0.2">
      <c r="A33" s="9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96"/>
      <c r="AZ33" s="2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80"/>
      <c r="BU33" s="101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400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2"/>
      <c r="BU34" s="102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410"/>
    </row>
    <row r="35" spans="1:96" ht="5.45" customHeight="1" x14ac:dyDescent="0.2">
      <c r="A35" s="18"/>
      <c r="B35" s="405" t="s">
        <v>194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7"/>
      <c r="AZ35" s="1"/>
      <c r="BA35" s="405" t="s">
        <v>195</v>
      </c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9"/>
    </row>
    <row r="36" spans="1:96" ht="5.45" customHeight="1" x14ac:dyDescent="0.2">
      <c r="A36" s="9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408"/>
      <c r="AZ36" s="2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7"/>
    </row>
    <row r="37" spans="1:96" ht="5.45" customHeight="1" x14ac:dyDescent="0.2">
      <c r="A37" s="9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8"/>
      <c r="AZ37" s="101"/>
      <c r="BA37" s="376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6"/>
    </row>
    <row r="38" spans="1:96" ht="5.45" customHeight="1" x14ac:dyDescent="0.2">
      <c r="A38" s="9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8"/>
      <c r="AZ38" s="101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6"/>
    </row>
    <row r="39" spans="1:96" ht="5.45" customHeight="1" x14ac:dyDescent="0.2">
      <c r="A39" s="9"/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101"/>
      <c r="BA39" s="376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6"/>
    </row>
    <row r="40" spans="1:96" ht="5.45" customHeight="1" x14ac:dyDescent="0.2">
      <c r="A40" s="9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8"/>
      <c r="AZ40" s="101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6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68" t="s">
        <v>196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</row>
    <row r="45" spans="1:96" ht="5.45" customHeight="1" x14ac:dyDescent="0.2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</row>
    <row r="46" spans="1:96" ht="5.45" customHeight="1" thickBot="1" x14ac:dyDescent="0.25"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</row>
    <row r="47" spans="1:96" ht="5.45" customHeight="1" x14ac:dyDescent="0.2">
      <c r="A47" s="6"/>
      <c r="B47" s="7"/>
      <c r="C47" s="7"/>
      <c r="D47" s="347" t="s">
        <v>197</v>
      </c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7"/>
      <c r="V47" s="7"/>
      <c r="W47" s="347" t="s">
        <v>198</v>
      </c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7"/>
      <c r="AO47" s="7"/>
      <c r="AP47" s="347" t="s">
        <v>199</v>
      </c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7"/>
      <c r="BH47" s="7"/>
      <c r="BI47" s="347" t="s">
        <v>200</v>
      </c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7"/>
      <c r="CA47" s="7"/>
      <c r="CB47" s="347" t="s">
        <v>201</v>
      </c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417"/>
    </row>
    <row r="48" spans="1:96" ht="5.45" customHeight="1" x14ac:dyDescent="0.2">
      <c r="A48" s="9"/>
      <c r="B48" s="94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94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94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94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94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53"/>
    </row>
    <row r="49" spans="1:96" ht="5.45" customHeight="1" x14ac:dyDescent="0.2">
      <c r="A49" s="9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53"/>
    </row>
    <row r="50" spans="1:96" ht="5.45" customHeight="1" x14ac:dyDescent="0.2">
      <c r="A50" s="9"/>
      <c r="D50" s="342" t="s">
        <v>202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W50" s="342" t="s">
        <v>451</v>
      </c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59" t="s">
        <v>452</v>
      </c>
      <c r="AX50" s="359"/>
      <c r="AY50" s="359"/>
      <c r="AZ50" s="359"/>
      <c r="BA50" s="359"/>
      <c r="BB50" s="359"/>
      <c r="BC50" s="96"/>
      <c r="BD50" s="96"/>
      <c r="BE50" s="96"/>
      <c r="BF50" s="96"/>
      <c r="BI50" s="359" t="s">
        <v>151</v>
      </c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94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59"/>
      <c r="AX51" s="359"/>
      <c r="AY51" s="359"/>
      <c r="AZ51" s="359"/>
      <c r="BA51" s="359"/>
      <c r="BB51" s="359"/>
      <c r="BC51" s="96"/>
      <c r="BD51" s="96"/>
      <c r="BE51" s="96"/>
      <c r="BF51" s="96"/>
      <c r="BG51" s="94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59"/>
      <c r="AX52" s="359"/>
      <c r="AY52" s="359"/>
      <c r="AZ52" s="359"/>
      <c r="BA52" s="359"/>
      <c r="BB52" s="359"/>
      <c r="BC52" s="96"/>
      <c r="BD52" s="96"/>
      <c r="BE52" s="96"/>
      <c r="BF52" s="96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342" t="s">
        <v>203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53"/>
    </row>
    <row r="54" spans="1:96" ht="5.45" customHeight="1" x14ac:dyDescent="0.2">
      <c r="A54" s="9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53"/>
    </row>
    <row r="55" spans="1:96" ht="5.45" customHeight="1" x14ac:dyDescent="0.2">
      <c r="A55" s="9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53"/>
    </row>
    <row r="56" spans="1:96" ht="5.45" customHeight="1" x14ac:dyDescent="0.2">
      <c r="A56" s="9"/>
      <c r="B56" s="342" t="s">
        <v>204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49"/>
      <c r="AI56" s="49"/>
      <c r="AJ56" s="49"/>
      <c r="AK56" s="49"/>
      <c r="AL56" s="342" t="s">
        <v>190</v>
      </c>
      <c r="AM56" s="342"/>
      <c r="AN56" s="342"/>
      <c r="AO56" s="342"/>
      <c r="AP56" s="342"/>
      <c r="AQ56" s="342"/>
      <c r="AR56" s="342"/>
      <c r="AS56" s="342"/>
      <c r="AT56" s="342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49"/>
      <c r="AI57" s="49"/>
      <c r="AJ57" s="94"/>
      <c r="AK57" s="49"/>
      <c r="AL57" s="342"/>
      <c r="AM57" s="342"/>
      <c r="AN57" s="342"/>
      <c r="AO57" s="342"/>
      <c r="AP57" s="342"/>
      <c r="AQ57" s="342"/>
      <c r="AR57" s="342"/>
      <c r="AS57" s="342"/>
      <c r="AT57" s="342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25"/>
      <c r="AI58" s="25"/>
      <c r="AJ58" s="25"/>
      <c r="AK58" s="25"/>
      <c r="AL58" s="356"/>
      <c r="AM58" s="356"/>
      <c r="AN58" s="356"/>
      <c r="AO58" s="356"/>
      <c r="AP58" s="356"/>
      <c r="AQ58" s="356"/>
      <c r="AR58" s="356"/>
      <c r="AS58" s="356"/>
      <c r="AT58" s="356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68" t="s">
        <v>205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</row>
    <row r="62" spans="1:96" ht="5.45" customHeight="1" x14ac:dyDescent="0.2"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</row>
    <row r="63" spans="1:96" ht="5.45" customHeight="1" thickBot="1" x14ac:dyDescent="0.25"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</row>
    <row r="64" spans="1:96" s="30" customFormat="1" ht="5.45" customHeight="1" x14ac:dyDescent="0.2">
      <c r="A64" s="29"/>
      <c r="B64" s="347" t="s">
        <v>297</v>
      </c>
      <c r="C64" s="347"/>
      <c r="D64" s="347"/>
      <c r="E64" s="347"/>
      <c r="F64" s="347"/>
      <c r="G64" s="347"/>
      <c r="H64" s="347"/>
      <c r="I64" s="347"/>
      <c r="J64" s="48"/>
      <c r="K64" s="7"/>
      <c r="L64" s="7"/>
      <c r="M64" s="48"/>
      <c r="N64" s="48"/>
      <c r="O64" s="48"/>
      <c r="P64" s="7"/>
      <c r="Q64" s="7"/>
      <c r="R64" s="347" t="s">
        <v>206</v>
      </c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7"/>
      <c r="AJ64" s="7"/>
      <c r="AK64" s="347" t="s">
        <v>207</v>
      </c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7"/>
      <c r="BC64" s="7"/>
      <c r="BD64" s="347" t="s">
        <v>208</v>
      </c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7"/>
      <c r="BV64" s="7"/>
      <c r="BW64" s="347" t="s">
        <v>453</v>
      </c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402" t="s">
        <v>454</v>
      </c>
      <c r="CI64" s="402"/>
      <c r="CJ64" s="402"/>
      <c r="CK64" s="402"/>
      <c r="CL64" s="402"/>
      <c r="CM64" s="402"/>
      <c r="CN64" s="402"/>
      <c r="CO64" s="402"/>
      <c r="CP64" s="402"/>
      <c r="CQ64" s="402"/>
      <c r="CR64" s="28"/>
    </row>
    <row r="65" spans="1:96" s="30" customFormat="1" ht="5.45" customHeight="1" x14ac:dyDescent="0.2">
      <c r="A65" s="31"/>
      <c r="B65" s="342"/>
      <c r="C65" s="342"/>
      <c r="D65" s="342"/>
      <c r="E65" s="342"/>
      <c r="F65" s="342"/>
      <c r="G65" s="342"/>
      <c r="H65" s="342"/>
      <c r="I65" s="342"/>
      <c r="J65" s="49"/>
      <c r="K65" s="5"/>
      <c r="L65" s="5"/>
      <c r="M65" s="49"/>
      <c r="N65" s="49"/>
      <c r="O65" s="49"/>
      <c r="P65" s="94"/>
      <c r="Q65" s="5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103">
        <f>VLOOKUP(AN98,Datenquelle!A:AI,3,FALSE)</f>
        <v>0</v>
      </c>
      <c r="AJ65" s="5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94"/>
      <c r="BC65" s="5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94"/>
      <c r="BV65" s="5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24"/>
    </row>
    <row r="66" spans="1:96" s="30" customFormat="1" ht="5.45" customHeight="1" x14ac:dyDescent="0.2">
      <c r="A66" s="31"/>
      <c r="B66" s="342"/>
      <c r="C66" s="342"/>
      <c r="D66" s="342"/>
      <c r="E66" s="342"/>
      <c r="F66" s="342"/>
      <c r="G66" s="342"/>
      <c r="H66" s="342"/>
      <c r="I66" s="342"/>
      <c r="J66" s="49"/>
      <c r="K66" s="5"/>
      <c r="L66" s="5"/>
      <c r="M66" s="49"/>
      <c r="N66" s="49"/>
      <c r="O66" s="49"/>
      <c r="P66" s="5"/>
      <c r="Q66" s="5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5"/>
      <c r="AJ66" s="5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5"/>
      <c r="BC66" s="5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5"/>
      <c r="BV66" s="5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24"/>
    </row>
    <row r="67" spans="1:96" s="30" customFormat="1" ht="5.45" customHeight="1" x14ac:dyDescent="0.2">
      <c r="A67" s="31"/>
      <c r="B67" s="5"/>
      <c r="C67" s="5"/>
      <c r="D67" s="342" t="s">
        <v>209</v>
      </c>
      <c r="E67" s="342"/>
      <c r="F67" s="342"/>
      <c r="G67" s="342"/>
      <c r="H67" s="342"/>
      <c r="I67" s="342"/>
      <c r="J67" s="342"/>
      <c r="K67" s="342"/>
      <c r="L67" s="342"/>
      <c r="M67" s="342"/>
      <c r="N67" s="49"/>
      <c r="O67" s="49"/>
      <c r="P67" s="5"/>
      <c r="Q67" s="5"/>
      <c r="R67" s="342" t="s">
        <v>210</v>
      </c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49"/>
      <c r="AJ67" s="49"/>
      <c r="AK67" s="419" t="s">
        <v>450</v>
      </c>
      <c r="AL67" s="419"/>
      <c r="AM67" s="419"/>
      <c r="AN67" s="419"/>
      <c r="AO67" s="419"/>
      <c r="AP67" s="419"/>
      <c r="AQ67" s="419"/>
      <c r="AR67" s="365">
        <v>1</v>
      </c>
      <c r="AS67" s="365"/>
      <c r="AT67" s="365"/>
      <c r="AU67" s="365"/>
      <c r="AV67" s="365"/>
      <c r="AW67" s="357" t="s">
        <v>463</v>
      </c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401">
        <f>VLOOKUP(AN98,Datenquelle!A:AI,4,FALSE)</f>
        <v>0</v>
      </c>
      <c r="BO67" s="401"/>
      <c r="BP67" s="401"/>
      <c r="BQ67" s="401"/>
      <c r="BR67" s="361" t="s">
        <v>460</v>
      </c>
      <c r="BS67" s="361"/>
      <c r="BT67" s="363" t="s">
        <v>428</v>
      </c>
      <c r="BU67" s="363"/>
      <c r="BV67" s="363"/>
      <c r="BW67" s="363"/>
      <c r="BX67" s="361" t="s">
        <v>48</v>
      </c>
      <c r="BY67" s="361"/>
      <c r="BZ67" s="361"/>
      <c r="CA67" s="363" t="s">
        <v>428</v>
      </c>
      <c r="CB67" s="363"/>
      <c r="CC67" s="363"/>
      <c r="CD67" s="363"/>
      <c r="CE67" s="361" t="s">
        <v>460</v>
      </c>
      <c r="CF67" s="361"/>
      <c r="CG67" s="363" t="s">
        <v>428</v>
      </c>
      <c r="CH67" s="363"/>
      <c r="CI67" s="363"/>
      <c r="CJ67" s="363"/>
      <c r="CK67" s="361" t="s">
        <v>48</v>
      </c>
      <c r="CL67" s="361"/>
      <c r="CM67" s="361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49"/>
      <c r="O68" s="49"/>
      <c r="P68" s="94"/>
      <c r="Q68" s="5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49"/>
      <c r="AJ68" s="49"/>
      <c r="AK68" s="419"/>
      <c r="AL68" s="419"/>
      <c r="AM68" s="419"/>
      <c r="AN68" s="419"/>
      <c r="AO68" s="419"/>
      <c r="AP68" s="419"/>
      <c r="AQ68" s="419"/>
      <c r="AR68" s="365"/>
      <c r="AS68" s="365"/>
      <c r="AT68" s="365"/>
      <c r="AU68" s="365"/>
      <c r="AV68" s="365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401"/>
      <c r="BO68" s="401"/>
      <c r="BP68" s="401"/>
      <c r="BQ68" s="401"/>
      <c r="BR68" s="361"/>
      <c r="BS68" s="361"/>
      <c r="BT68" s="363"/>
      <c r="BU68" s="363"/>
      <c r="BV68" s="363"/>
      <c r="BW68" s="363"/>
      <c r="BX68" s="361"/>
      <c r="BY68" s="361"/>
      <c r="BZ68" s="361"/>
      <c r="CA68" s="363"/>
      <c r="CB68" s="363"/>
      <c r="CC68" s="363"/>
      <c r="CD68" s="363"/>
      <c r="CE68" s="361"/>
      <c r="CF68" s="361"/>
      <c r="CG68" s="363"/>
      <c r="CH68" s="363"/>
      <c r="CI68" s="363"/>
      <c r="CJ68" s="363"/>
      <c r="CK68" s="361"/>
      <c r="CL68" s="361"/>
      <c r="CM68" s="361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49"/>
      <c r="O69" s="49"/>
      <c r="P69" s="5"/>
      <c r="Q69" s="5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49"/>
      <c r="AJ69" s="49"/>
      <c r="AK69" s="419"/>
      <c r="AL69" s="419"/>
      <c r="AM69" s="419"/>
      <c r="AN69" s="419"/>
      <c r="AO69" s="419"/>
      <c r="AP69" s="419"/>
      <c r="AQ69" s="419"/>
      <c r="AR69" s="365"/>
      <c r="AS69" s="365"/>
      <c r="AT69" s="365"/>
      <c r="AU69" s="365"/>
      <c r="AV69" s="365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401"/>
      <c r="BO69" s="401"/>
      <c r="BP69" s="401"/>
      <c r="BQ69" s="401"/>
      <c r="BR69" s="361"/>
      <c r="BS69" s="361"/>
      <c r="BT69" s="363"/>
      <c r="BU69" s="363"/>
      <c r="BV69" s="363"/>
      <c r="BW69" s="363"/>
      <c r="BX69" s="361"/>
      <c r="BY69" s="361"/>
      <c r="BZ69" s="361"/>
      <c r="CA69" s="363"/>
      <c r="CB69" s="363"/>
      <c r="CC69" s="363"/>
      <c r="CD69" s="363"/>
      <c r="CE69" s="361"/>
      <c r="CF69" s="361"/>
      <c r="CG69" s="363"/>
      <c r="CH69" s="363"/>
      <c r="CI69" s="363"/>
      <c r="CJ69" s="363"/>
      <c r="CK69" s="361"/>
      <c r="CL69" s="361"/>
      <c r="CM69" s="361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357" t="s">
        <v>211</v>
      </c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9" t="s">
        <v>461</v>
      </c>
      <c r="BO70" s="359"/>
      <c r="BP70" s="359"/>
      <c r="BQ70" s="359"/>
      <c r="BR70" s="361" t="s">
        <v>462</v>
      </c>
      <c r="BS70" s="361"/>
      <c r="BT70" s="363" t="s">
        <v>461</v>
      </c>
      <c r="BU70" s="363"/>
      <c r="BV70" s="363"/>
      <c r="BW70" s="363"/>
      <c r="BX70" s="361" t="s">
        <v>58</v>
      </c>
      <c r="BY70" s="361"/>
      <c r="BZ70" s="107"/>
      <c r="CA70" s="363" t="s">
        <v>461</v>
      </c>
      <c r="CB70" s="363"/>
      <c r="CC70" s="363"/>
      <c r="CD70" s="363"/>
      <c r="CE70" s="361" t="s">
        <v>462</v>
      </c>
      <c r="CF70" s="361"/>
      <c r="CG70" s="363" t="s">
        <v>461</v>
      </c>
      <c r="CH70" s="363"/>
      <c r="CI70" s="363"/>
      <c r="CJ70" s="363"/>
      <c r="CK70" s="361" t="s">
        <v>58</v>
      </c>
      <c r="CL70" s="361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9"/>
      <c r="BO71" s="359"/>
      <c r="BP71" s="359"/>
      <c r="BQ71" s="359"/>
      <c r="BR71" s="361"/>
      <c r="BS71" s="361"/>
      <c r="BT71" s="363"/>
      <c r="BU71" s="363"/>
      <c r="BV71" s="363"/>
      <c r="BW71" s="363"/>
      <c r="BX71" s="361"/>
      <c r="BY71" s="361"/>
      <c r="BZ71" s="107"/>
      <c r="CA71" s="363"/>
      <c r="CB71" s="363"/>
      <c r="CC71" s="363"/>
      <c r="CD71" s="363"/>
      <c r="CE71" s="361"/>
      <c r="CF71" s="361"/>
      <c r="CG71" s="363"/>
      <c r="CH71" s="363"/>
      <c r="CI71" s="363"/>
      <c r="CJ71" s="363"/>
      <c r="CK71" s="361"/>
      <c r="CL71" s="361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60"/>
      <c r="BO72" s="360"/>
      <c r="BP72" s="360"/>
      <c r="BQ72" s="360"/>
      <c r="BR72" s="362"/>
      <c r="BS72" s="362"/>
      <c r="BT72" s="364"/>
      <c r="BU72" s="364"/>
      <c r="BV72" s="364"/>
      <c r="BW72" s="364"/>
      <c r="BX72" s="362"/>
      <c r="BY72" s="362"/>
      <c r="BZ72" s="109"/>
      <c r="CA72" s="364"/>
      <c r="CB72" s="364"/>
      <c r="CC72" s="364"/>
      <c r="CD72" s="364"/>
      <c r="CE72" s="362"/>
      <c r="CF72" s="362"/>
      <c r="CG72" s="364"/>
      <c r="CH72" s="364"/>
      <c r="CI72" s="364"/>
      <c r="CJ72" s="364"/>
      <c r="CK72" s="362"/>
      <c r="CL72" s="362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68" t="s">
        <v>212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</row>
    <row r="76" spans="1:96" ht="5.45" customHeight="1" x14ac:dyDescent="0.2"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</row>
    <row r="77" spans="1:96" ht="5.45" customHeight="1" thickBot="1" x14ac:dyDescent="0.25"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</row>
    <row r="78" spans="1:96" ht="5.45" customHeight="1" x14ac:dyDescent="0.2">
      <c r="A78" s="6"/>
      <c r="B78" s="347" t="s">
        <v>304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402" t="s">
        <v>30</v>
      </c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3"/>
    </row>
    <row r="79" spans="1:96" ht="5.45" customHeight="1" x14ac:dyDescent="0.2">
      <c r="A79" s="9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404"/>
    </row>
    <row r="80" spans="1:96" ht="5.45" customHeight="1" x14ac:dyDescent="0.2">
      <c r="A80" s="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404"/>
    </row>
    <row r="81" spans="1:96" ht="5.45" customHeight="1" x14ac:dyDescent="0.2">
      <c r="A81" s="9"/>
      <c r="B81" s="342" t="s">
        <v>213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O81" s="342" t="s">
        <v>214</v>
      </c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E81" s="342" t="s">
        <v>215</v>
      </c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U81" s="342" t="s">
        <v>216</v>
      </c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K81" s="342" t="s">
        <v>217</v>
      </c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CA81" s="342" t="s">
        <v>218</v>
      </c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53"/>
    </row>
    <row r="82" spans="1:96" ht="5.45" customHeight="1" x14ac:dyDescent="0.2">
      <c r="A82" s="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94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94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94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94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94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53"/>
    </row>
    <row r="83" spans="1:96" ht="5.45" customHeight="1" x14ac:dyDescent="0.2">
      <c r="A83" s="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  <c r="CQ83" s="342"/>
      <c r="CR83" s="353"/>
    </row>
    <row r="84" spans="1:96" ht="5.45" customHeight="1" x14ac:dyDescent="0.2">
      <c r="A84" s="9"/>
      <c r="B84" s="342" t="s">
        <v>219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49"/>
      <c r="X84" s="49"/>
      <c r="Y84" s="49"/>
      <c r="Z84" s="49"/>
      <c r="AA84" s="49"/>
      <c r="AB84" s="49"/>
      <c r="AC84" s="357" t="s">
        <v>214</v>
      </c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9" t="s">
        <v>38</v>
      </c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49"/>
      <c r="BH84" s="49"/>
      <c r="BK84" s="342" t="s">
        <v>302</v>
      </c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59" t="s">
        <v>38</v>
      </c>
      <c r="BW84" s="359"/>
      <c r="BX84" s="359"/>
      <c r="BY84" s="359"/>
      <c r="BZ84" s="359"/>
      <c r="CA84" s="359"/>
      <c r="CB84" s="359"/>
      <c r="CC84" s="359"/>
      <c r="CD84" s="359"/>
      <c r="CE84" s="359"/>
      <c r="CF84" s="359"/>
      <c r="CG84" s="359"/>
      <c r="CH84" s="359"/>
      <c r="CI84" s="359"/>
      <c r="CJ84" s="359"/>
      <c r="CK84" s="359"/>
      <c r="CL84" s="359"/>
      <c r="CM84" s="359"/>
      <c r="CN84" s="359"/>
      <c r="CO84" s="359"/>
      <c r="CP84" s="359"/>
      <c r="CQ84" s="49"/>
      <c r="CR84" s="24"/>
    </row>
    <row r="85" spans="1:96" ht="5.45" customHeight="1" x14ac:dyDescent="0.2">
      <c r="A85" s="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49"/>
      <c r="X85" s="49"/>
      <c r="Y85" s="49"/>
      <c r="Z85" s="49"/>
      <c r="AA85" s="49"/>
      <c r="AB85" s="49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49"/>
      <c r="BH85" s="49"/>
      <c r="BI85" s="94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59"/>
      <c r="BW85" s="359"/>
      <c r="BX85" s="359"/>
      <c r="BY85" s="359"/>
      <c r="BZ85" s="359"/>
      <c r="CA85" s="359"/>
      <c r="CB85" s="359"/>
      <c r="CC85" s="359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49"/>
      <c r="CR85" s="24"/>
    </row>
    <row r="86" spans="1:96" ht="5.45" customHeight="1" x14ac:dyDescent="0.2">
      <c r="A86" s="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49"/>
      <c r="X86" s="49"/>
      <c r="Y86" s="49"/>
      <c r="Z86" s="49"/>
      <c r="AA86" s="49"/>
      <c r="AB86" s="49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49"/>
      <c r="BH86" s="49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357" t="s">
        <v>220</v>
      </c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9" t="s">
        <v>38</v>
      </c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49"/>
      <c r="BH87" s="49"/>
      <c r="BK87" s="342" t="s">
        <v>303</v>
      </c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59" t="s">
        <v>38</v>
      </c>
      <c r="BW87" s="359"/>
      <c r="BX87" s="359"/>
      <c r="BY87" s="359"/>
      <c r="BZ87" s="359"/>
      <c r="CA87" s="359"/>
      <c r="CB87" s="359"/>
      <c r="CC87" s="359"/>
      <c r="CD87" s="359"/>
      <c r="CE87" s="359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49"/>
      <c r="BH88" s="49"/>
      <c r="BI88" s="94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25"/>
      <c r="BH89" s="25"/>
      <c r="BI89" s="11"/>
      <c r="BJ89" s="11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68" t="s">
        <v>221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</row>
    <row r="93" spans="1:96" ht="5.45" customHeight="1" x14ac:dyDescent="0.2"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</row>
    <row r="94" spans="1:96" ht="5.45" customHeight="1" thickBot="1" x14ac:dyDescent="0.25"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</row>
    <row r="95" spans="1:96" s="30" customFormat="1" ht="5.45" customHeight="1" x14ac:dyDescent="0.2">
      <c r="A95" s="29"/>
      <c r="B95" s="347" t="s">
        <v>304</v>
      </c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347" t="s">
        <v>222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48"/>
      <c r="BD95" s="48"/>
      <c r="BE95" s="347" t="s">
        <v>223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48"/>
      <c r="BW95" s="48"/>
      <c r="BX95" s="347" t="s">
        <v>224</v>
      </c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7"/>
      <c r="CP95" s="347"/>
      <c r="CQ95" s="347"/>
      <c r="CR95" s="35"/>
    </row>
    <row r="96" spans="1:96" s="30" customFormat="1" ht="5.45" customHeight="1" x14ac:dyDescent="0.2">
      <c r="A96" s="31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>
        <f>VLOOKUP(AN98,Datenquelle!A:AI,5,FALSE)</f>
        <v>0</v>
      </c>
      <c r="BD96" s="49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>
        <f>VLOOKUP(AN98,Datenquelle!A:AI,6,FALSE)</f>
        <v>0</v>
      </c>
      <c r="BW96" s="49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42"/>
      <c r="CM96" s="342"/>
      <c r="CN96" s="342"/>
      <c r="CO96" s="342"/>
      <c r="CP96" s="342"/>
      <c r="CQ96" s="342"/>
      <c r="CR96" s="36"/>
    </row>
    <row r="97" spans="1:96" s="30" customFormat="1" ht="5.45" customHeight="1" x14ac:dyDescent="0.2">
      <c r="A97" s="31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49"/>
      <c r="BD97" s="49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49"/>
      <c r="BW97" s="49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O97" s="342"/>
      <c r="CP97" s="342"/>
      <c r="CQ97" s="342"/>
      <c r="CR97" s="36"/>
    </row>
    <row r="98" spans="1:96" s="30" customFormat="1" ht="5.45" customHeight="1" x14ac:dyDescent="0.2">
      <c r="A98" s="31"/>
      <c r="B98" s="49"/>
      <c r="C98" s="49"/>
      <c r="D98" s="342" t="s">
        <v>46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49"/>
      <c r="V98" s="49"/>
      <c r="W98" s="342" t="s">
        <v>47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100">
        <v>39</v>
      </c>
      <c r="AO98" s="49"/>
      <c r="AP98" s="49"/>
      <c r="AQ98" s="342" t="s">
        <v>468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426" t="s">
        <v>467</v>
      </c>
      <c r="BE98" s="426"/>
      <c r="BF98" s="426"/>
      <c r="BG98" s="426"/>
      <c r="BH98" s="426"/>
      <c r="BI98" s="426"/>
      <c r="BJ98" s="426"/>
      <c r="BK98" s="426"/>
      <c r="BL98" s="426"/>
      <c r="BM98" s="342" t="s">
        <v>469</v>
      </c>
      <c r="BN98" s="342"/>
      <c r="BO98" s="342"/>
      <c r="BP98" s="342"/>
      <c r="BQ98" s="342"/>
      <c r="BR98" s="342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354">
        <f>VLOOKUP(AN98,Datenquelle!A:AI,8,FALSE)</f>
        <v>0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49"/>
      <c r="CR98" s="36"/>
    </row>
    <row r="99" spans="1:96" s="30" customFormat="1" ht="5.45" customHeight="1" x14ac:dyDescent="0.2">
      <c r="A99" s="31"/>
      <c r="B99" s="94">
        <f>VLOOKUP(AN98,Datenquelle!A:AI,5,FALSE)</f>
        <v>0</v>
      </c>
      <c r="C99" s="49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49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49"/>
      <c r="AO99" s="103">
        <f>VLOOKUP(AN98,Datenquelle!A:AI,7,FALSE)</f>
        <v>0</v>
      </c>
      <c r="AP99" s="49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426"/>
      <c r="BE99" s="426"/>
      <c r="BF99" s="426"/>
      <c r="BG99" s="426"/>
      <c r="BH99" s="426"/>
      <c r="BI99" s="426"/>
      <c r="BJ99" s="426"/>
      <c r="BK99" s="426"/>
      <c r="BL99" s="426"/>
      <c r="BM99" s="342"/>
      <c r="BN99" s="342"/>
      <c r="BO99" s="342"/>
      <c r="BP99" s="342"/>
      <c r="BQ99" s="342"/>
      <c r="BR99" s="342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49"/>
      <c r="CR99" s="36"/>
    </row>
    <row r="100" spans="1:96" s="30" customFormat="1" ht="5.45" customHeight="1" x14ac:dyDescent="0.2">
      <c r="A100" s="31"/>
      <c r="B100" s="49"/>
      <c r="C100" s="49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49"/>
      <c r="V100" s="49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49"/>
      <c r="AO100" s="49"/>
      <c r="AP100" s="49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342"/>
      <c r="BN100" s="342"/>
      <c r="BO100" s="342"/>
      <c r="BP100" s="342"/>
      <c r="BQ100" s="342"/>
      <c r="BR100" s="342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49"/>
      <c r="CR100" s="36"/>
    </row>
    <row r="101" spans="1:96" s="30" customFormat="1" ht="5.45" customHeight="1" x14ac:dyDescent="0.2">
      <c r="A101" s="31"/>
      <c r="B101" s="342" t="s">
        <v>229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</row>
    <row r="102" spans="1:96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96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96" s="30" customFormat="1" ht="5.45" customHeight="1" x14ac:dyDescent="0.2">
      <c r="A104" s="31"/>
      <c r="B104" s="342" t="s">
        <v>305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427">
        <f>VLOOKUP(AN98,Datenquelle!A:AI,9,FALSE)</f>
        <v>0</v>
      </c>
      <c r="Z104" s="427"/>
      <c r="AA104" s="427"/>
      <c r="AB104" s="427"/>
      <c r="AC104" s="427"/>
      <c r="AD104" s="427"/>
      <c r="AE104" s="427"/>
      <c r="AF104" s="427"/>
      <c r="AG104" s="427"/>
      <c r="AH104" s="342" t="s">
        <v>48</v>
      </c>
      <c r="AI104" s="342"/>
      <c r="AJ104" s="342"/>
      <c r="AK104" s="342"/>
      <c r="AL104" s="342"/>
      <c r="AS104" s="342" t="s">
        <v>226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>
        <f>VLOOKUP(AN98,Datenquelle!A:AI,18,FALSE)</f>
        <v>0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96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96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96" s="30" customFormat="1" ht="5.45" customHeight="1" x14ac:dyDescent="0.2">
      <c r="A107" s="31"/>
      <c r="B107" s="342" t="s">
        <v>306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>
        <f>VLOOKUP(AN98,Datenquelle!A:AI,10,FALSE)</f>
        <v>0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227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428" t="str">
        <f>VLOOKUP(AN98,Datenquelle!A:AI,19,FALSE)</f>
        <v xml:space="preserve"> </v>
      </c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342"/>
      <c r="BZ107" s="342"/>
      <c r="CA107" s="342"/>
      <c r="CB107" s="342"/>
      <c r="CC107" s="342"/>
      <c r="CR107" s="36"/>
    </row>
    <row r="108" spans="1:96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342"/>
      <c r="BZ108" s="342"/>
      <c r="CA108" s="342"/>
      <c r="CB108" s="342"/>
      <c r="CC108" s="342"/>
      <c r="CR108" s="36"/>
    </row>
    <row r="109" spans="1:96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342"/>
      <c r="BZ109" s="342"/>
      <c r="CA109" s="342"/>
      <c r="CB109" s="342"/>
      <c r="CC109" s="342"/>
      <c r="CR109" s="36"/>
    </row>
    <row r="110" spans="1:96" s="30" customFormat="1" ht="5.45" customHeight="1" x14ac:dyDescent="0.2">
      <c r="A110" s="31"/>
      <c r="B110" s="342" t="s">
        <v>225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>
        <f>VLOOKUP(AN98,Datenquelle!A:AI,11,FALSE)</f>
        <v>0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228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>
        <f>VLOOKUP(AN98,Datenquelle!A:AI,20,FALSE)</f>
        <v>0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96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96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230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231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214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232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233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150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>
        <f>VLOOKUP(AN98,Datenquelle!A:AI,12,FALSE)</f>
        <v>0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>
        <f>VLOOKUP(AN98,Datenquelle!A:AI,13,FALSE)</f>
        <v>0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4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298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>
        <f>VLOOKUP(AN98,Datenquelle!A:AI,14,FALSE)</f>
        <v>0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42" t="s">
        <v>50</v>
      </c>
      <c r="AN122" s="342"/>
      <c r="AO122" s="342"/>
      <c r="AP122" s="342"/>
      <c r="AQ122" s="342"/>
      <c r="AT122" s="342" t="s">
        <v>234</v>
      </c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 s="342"/>
      <c r="BP122" s="351">
        <f>VLOOKUP(AN98,Datenquelle!A:AI,21,FALSE)</f>
        <v>0</v>
      </c>
      <c r="BQ122" s="351"/>
      <c r="BR122" s="351"/>
      <c r="BS122" s="351"/>
      <c r="BT122" s="351"/>
      <c r="BU122" s="351"/>
      <c r="BV122" s="351"/>
      <c r="BW122" s="351"/>
      <c r="BX122" s="351"/>
      <c r="BY122" s="49"/>
      <c r="BZ122" s="49"/>
      <c r="CA122" s="49"/>
      <c r="CB122" s="49"/>
      <c r="CC122" s="49"/>
      <c r="CD122" s="49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42"/>
      <c r="AN123" s="342"/>
      <c r="AO123" s="342"/>
      <c r="AP123" s="342"/>
      <c r="AQ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49"/>
      <c r="BZ123" s="49"/>
      <c r="CA123" s="49"/>
      <c r="CB123" s="49"/>
      <c r="CC123" s="49"/>
      <c r="CD123" s="49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42"/>
      <c r="AN124" s="342"/>
      <c r="AO124" s="342"/>
      <c r="AP124" s="342"/>
      <c r="AQ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2"/>
      <c r="BE124" s="342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 s="342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49"/>
      <c r="BZ124" s="49"/>
      <c r="CA124" s="49"/>
      <c r="CB124" s="49"/>
      <c r="CC124" s="49"/>
      <c r="CD124" s="49"/>
      <c r="CR124" s="36"/>
    </row>
    <row r="125" spans="1:96" s="30" customFormat="1" ht="5.45" customHeight="1" x14ac:dyDescent="0.2">
      <c r="A125" s="31"/>
      <c r="B125" s="342" t="s">
        <v>235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51">
        <f>VLOOKUP(AN98,Datenquelle!A:AI,15,FALSE)</f>
        <v>0</v>
      </c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42" t="s">
        <v>65</v>
      </c>
      <c r="AN125" s="342"/>
      <c r="AO125" s="342"/>
      <c r="AP125" s="342"/>
      <c r="AQ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42"/>
      <c r="AN126" s="342"/>
      <c r="AO126" s="342"/>
      <c r="AP126" s="342"/>
      <c r="AQ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42"/>
      <c r="AN127" s="342"/>
      <c r="AO127" s="342"/>
      <c r="AP127" s="342"/>
      <c r="AQ127" s="342"/>
      <c r="CR127" s="36"/>
    </row>
    <row r="128" spans="1:96" s="30" customFormat="1" ht="5.45" customHeight="1" x14ac:dyDescent="0.2">
      <c r="A128" s="31"/>
      <c r="B128" s="342" t="s">
        <v>238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W128" s="5"/>
      <c r="X128" s="5"/>
      <c r="Y128" s="342" t="s">
        <v>236</v>
      </c>
      <c r="Z128" s="432"/>
      <c r="AA128" s="432"/>
      <c r="AB128" s="432"/>
      <c r="AC128" s="432"/>
      <c r="AD128" s="432"/>
      <c r="AE128" s="49"/>
      <c r="AF128" s="5"/>
      <c r="AG128" s="5"/>
      <c r="AH128" s="342" t="s">
        <v>237</v>
      </c>
      <c r="AI128" s="432"/>
      <c r="AJ128" s="432"/>
      <c r="AK128" s="432"/>
      <c r="AL128" s="432"/>
      <c r="AM128" s="432"/>
      <c r="AN128" s="432"/>
      <c r="AO128" s="432"/>
      <c r="AP128" s="432"/>
      <c r="AQ128" s="432"/>
      <c r="AR128" s="432"/>
      <c r="AS128" s="432"/>
      <c r="AT128" s="432"/>
      <c r="AU128" s="432"/>
      <c r="AV128" s="432"/>
      <c r="AW128" s="432"/>
      <c r="AX128" s="43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96" s="30" customFormat="1" ht="5.45" customHeight="1" x14ac:dyDescent="0.2">
      <c r="A129" s="31"/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W129" s="103">
        <f>VLOOKUP(AN98,Datenquelle!A:AI,16,FALSE)</f>
        <v>0</v>
      </c>
      <c r="X129" s="5"/>
      <c r="Y129" s="432"/>
      <c r="Z129" s="432"/>
      <c r="AA129" s="432"/>
      <c r="AB129" s="432"/>
      <c r="AC129" s="432"/>
      <c r="AD129" s="432"/>
      <c r="AE129" s="49"/>
      <c r="AF129" s="106">
        <f>VLOOKUP(AN98,Datenquelle!A:AI,17,FALSE)</f>
        <v>0</v>
      </c>
      <c r="AG129" s="5"/>
      <c r="AH129" s="432"/>
      <c r="AI129" s="432"/>
      <c r="AJ129" s="432"/>
      <c r="AK129" s="432"/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32"/>
      <c r="AW129" s="432"/>
      <c r="AX129" s="43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96" s="30" customFormat="1" ht="5.45" customHeight="1" thickBot="1" x14ac:dyDescent="0.25">
      <c r="A130" s="32"/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38"/>
      <c r="V130" s="38"/>
      <c r="W130" s="11"/>
      <c r="X130" s="11"/>
      <c r="Y130" s="433"/>
      <c r="Z130" s="433"/>
      <c r="AA130" s="433"/>
      <c r="AB130" s="433"/>
      <c r="AC130" s="433"/>
      <c r="AD130" s="433"/>
      <c r="AE130" s="25"/>
      <c r="AF130" s="11"/>
      <c r="AG130" s="11"/>
      <c r="AH130" s="433"/>
      <c r="AI130" s="433"/>
      <c r="AJ130" s="433"/>
      <c r="AK130" s="433"/>
      <c r="AL130" s="433"/>
      <c r="AM130" s="433"/>
      <c r="AN130" s="433"/>
      <c r="AO130" s="433"/>
      <c r="AP130" s="433"/>
      <c r="AQ130" s="433"/>
      <c r="AR130" s="433"/>
      <c r="AS130" s="433"/>
      <c r="AT130" s="433"/>
      <c r="AU130" s="433"/>
      <c r="AV130" s="433"/>
      <c r="AW130" s="433"/>
      <c r="AX130" s="433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68" t="s">
        <v>239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</row>
    <row r="134" spans="1:96" ht="5.45" customHeight="1" x14ac:dyDescent="0.2"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</row>
    <row r="135" spans="1:96" ht="5.45" customHeight="1" thickBot="1" x14ac:dyDescent="0.25"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</row>
    <row r="136" spans="1:96" s="30" customFormat="1" ht="5.45" customHeight="1" x14ac:dyDescent="0.2">
      <c r="A136" s="29"/>
      <c r="B136" s="7"/>
      <c r="C136" s="7"/>
      <c r="D136" s="347" t="s">
        <v>240</v>
      </c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"/>
      <c r="V136" s="34"/>
      <c r="W136" s="34"/>
      <c r="X136" s="347" t="s">
        <v>455</v>
      </c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435" t="s">
        <v>442</v>
      </c>
      <c r="AJ136" s="435"/>
      <c r="AK136" s="435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435"/>
      <c r="BY136" s="435"/>
      <c r="BZ136" s="435"/>
      <c r="CA136" s="435"/>
      <c r="CB136" s="435"/>
      <c r="CC136" s="435"/>
      <c r="CD136" s="435"/>
      <c r="CE136" s="435"/>
      <c r="CF136" s="435"/>
      <c r="CG136" s="435"/>
      <c r="CH136" s="435"/>
      <c r="CI136" s="435"/>
      <c r="CJ136" s="435"/>
      <c r="CK136" s="435"/>
      <c r="CL136" s="435"/>
      <c r="CM136" s="435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  <c r="CF138" s="363"/>
      <c r="CG138" s="363"/>
      <c r="CH138" s="363"/>
      <c r="CI138" s="363"/>
      <c r="CJ138" s="363"/>
      <c r="CK138" s="363"/>
      <c r="CL138" s="363"/>
      <c r="CM138" s="363"/>
      <c r="CN138" s="49" t="s">
        <v>72</v>
      </c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363" t="s">
        <v>241</v>
      </c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R139" s="36"/>
    </row>
    <row r="140" spans="1:96" s="30" customFormat="1" ht="5.45" customHeight="1" x14ac:dyDescent="0.2">
      <c r="A140" s="31"/>
      <c r="B140" s="94"/>
      <c r="C140" s="5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R140" s="36"/>
    </row>
    <row r="141" spans="1:96" s="30" customFormat="1" ht="5.45" customHeight="1" x14ac:dyDescent="0.2">
      <c r="A141" s="31"/>
      <c r="B141" s="5"/>
      <c r="C141" s="5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R141" s="36"/>
    </row>
    <row r="142" spans="1:96" s="30" customFormat="1" ht="5.45" customHeight="1" x14ac:dyDescent="0.2">
      <c r="A142" s="31"/>
      <c r="B142" s="342" t="s">
        <v>242</v>
      </c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42" t="s">
        <v>50</v>
      </c>
      <c r="AN142" s="342"/>
      <c r="AO142" s="342"/>
      <c r="AP142" s="342"/>
      <c r="AQ142" s="342"/>
      <c r="AS142" s="425" t="s">
        <v>77</v>
      </c>
      <c r="AT142" s="425"/>
      <c r="AU142" s="425"/>
      <c r="AV142" s="425"/>
      <c r="AW142" s="425"/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  <c r="BQ142" s="425"/>
      <c r="BR142" s="425"/>
      <c r="BS142" s="425"/>
      <c r="BT142" s="425"/>
      <c r="BU142" s="425"/>
      <c r="BV142" s="425"/>
      <c r="BW142" s="425"/>
      <c r="BX142" s="425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R142" s="36"/>
    </row>
    <row r="143" spans="1:96" s="30" customFormat="1" ht="5.45" customHeight="1" x14ac:dyDescent="0.2">
      <c r="A143" s="31"/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63"/>
      <c r="AC143" s="363"/>
      <c r="AD143" s="363"/>
      <c r="AE143" s="363"/>
      <c r="AF143" s="363"/>
      <c r="AG143" s="363"/>
      <c r="AH143" s="363"/>
      <c r="AI143" s="363"/>
      <c r="AJ143" s="363"/>
      <c r="AK143" s="363"/>
      <c r="AL143" s="363"/>
      <c r="AM143" s="342"/>
      <c r="AN143" s="342"/>
      <c r="AO143" s="342"/>
      <c r="AP143" s="342"/>
      <c r="AQ143" s="342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R143" s="36"/>
    </row>
    <row r="144" spans="1:96" s="30" customFormat="1" ht="5.45" customHeight="1" x14ac:dyDescent="0.2">
      <c r="A144" s="3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42"/>
      <c r="AN144" s="342"/>
      <c r="AO144" s="342"/>
      <c r="AP144" s="342"/>
      <c r="AQ144" s="342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R144" s="36"/>
    </row>
    <row r="145" spans="1:96" s="30" customFormat="1" ht="5.45" customHeight="1" x14ac:dyDescent="0.2">
      <c r="A145" s="31"/>
      <c r="B145" s="342" t="s">
        <v>243</v>
      </c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63" t="s">
        <v>150</v>
      </c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S145" s="423" t="s">
        <v>244</v>
      </c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3"/>
      <c r="BW145" s="423"/>
      <c r="BX145" s="423"/>
      <c r="BY145" s="423"/>
      <c r="BZ145" s="423"/>
      <c r="CA145" s="423"/>
      <c r="CB145" s="423"/>
      <c r="CC145" s="423"/>
      <c r="CD145" s="423"/>
      <c r="CE145" s="423"/>
      <c r="CF145" s="423"/>
      <c r="CG145" s="423"/>
      <c r="CH145" s="423"/>
      <c r="CI145" s="423"/>
      <c r="CJ145" s="423"/>
      <c r="CK145" s="423"/>
      <c r="CL145" s="423"/>
      <c r="CM145" s="423"/>
      <c r="CR145" s="36"/>
    </row>
    <row r="146" spans="1:96" s="30" customFormat="1" ht="5.45" customHeight="1" x14ac:dyDescent="0.2">
      <c r="A146" s="3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3"/>
      <c r="BW146" s="423"/>
      <c r="BX146" s="423"/>
      <c r="BY146" s="423"/>
      <c r="BZ146" s="423"/>
      <c r="CA146" s="423"/>
      <c r="CB146" s="423"/>
      <c r="CC146" s="423"/>
      <c r="CD146" s="423"/>
      <c r="CE146" s="423"/>
      <c r="CF146" s="423"/>
      <c r="CG146" s="423"/>
      <c r="CH146" s="423"/>
      <c r="CI146" s="423"/>
      <c r="CJ146" s="423"/>
      <c r="CK146" s="423"/>
      <c r="CL146" s="423"/>
      <c r="CM146" s="423"/>
      <c r="CR146" s="36"/>
    </row>
    <row r="147" spans="1:96" s="30" customFormat="1" ht="5.45" customHeight="1" x14ac:dyDescent="0.2">
      <c r="A147" s="3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R147" s="36"/>
    </row>
    <row r="148" spans="1:96" s="30" customFormat="1" ht="5.45" customHeight="1" x14ac:dyDescent="0.2">
      <c r="A148" s="31"/>
      <c r="B148" s="342" t="s">
        <v>245</v>
      </c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49"/>
      <c r="AI148" s="49"/>
      <c r="AJ148" s="49"/>
      <c r="AK148" s="49"/>
      <c r="AL148" s="49"/>
      <c r="AM148" s="49"/>
      <c r="AN148" s="49"/>
      <c r="AO148" s="49"/>
      <c r="CR148" s="36"/>
    </row>
    <row r="149" spans="1:96" s="30" customFormat="1" ht="5.45" customHeight="1" x14ac:dyDescent="0.2">
      <c r="A149" s="31"/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49"/>
      <c r="AI149" s="49"/>
      <c r="AJ149" s="49"/>
      <c r="AK149" s="49"/>
      <c r="AL149" s="49"/>
      <c r="AM149" s="49"/>
      <c r="AN149" s="49"/>
      <c r="AO149" s="49"/>
      <c r="CR149" s="36"/>
    </row>
    <row r="150" spans="1:96" s="30" customFormat="1" ht="5.45" customHeight="1" x14ac:dyDescent="0.2">
      <c r="A150" s="31"/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49"/>
      <c r="AI150" s="49"/>
      <c r="AJ150" s="49"/>
      <c r="AK150" s="49"/>
      <c r="AL150" s="49"/>
      <c r="AM150" s="49"/>
      <c r="AN150" s="49"/>
      <c r="AO150" s="49"/>
      <c r="CR150" s="36"/>
    </row>
    <row r="151" spans="1:96" s="30" customFormat="1" ht="5.45" customHeight="1" x14ac:dyDescent="0.2">
      <c r="A151" s="31"/>
      <c r="B151" s="421" t="s">
        <v>151</v>
      </c>
      <c r="C151" s="421"/>
      <c r="D151" s="421"/>
      <c r="E151" s="421"/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1"/>
      <c r="Q151" s="421"/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1"/>
      <c r="AF151" s="421"/>
      <c r="AG151" s="421"/>
      <c r="AS151" s="425" t="s">
        <v>77</v>
      </c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  <c r="BG151" s="425"/>
      <c r="BH151" s="425"/>
      <c r="BI151" s="425"/>
      <c r="BJ151" s="425"/>
      <c r="BK151" s="425"/>
      <c r="BL151" s="425"/>
      <c r="BM151" s="425"/>
      <c r="BN151" s="425"/>
      <c r="BO151" s="425"/>
      <c r="BP151" s="425"/>
      <c r="BQ151" s="425"/>
      <c r="BR151" s="425"/>
      <c r="BS151" s="425"/>
      <c r="BT151" s="425"/>
      <c r="BU151" s="425"/>
      <c r="BV151" s="425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R151" s="36"/>
    </row>
    <row r="152" spans="1:96" s="30" customFormat="1" ht="5.45" customHeight="1" x14ac:dyDescent="0.2">
      <c r="A152" s="31"/>
      <c r="B152" s="421"/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421"/>
      <c r="AS152" s="425"/>
      <c r="AT152" s="425"/>
      <c r="AU152" s="425"/>
      <c r="AV152" s="425"/>
      <c r="AW152" s="425"/>
      <c r="AX152" s="425"/>
      <c r="AY152" s="425"/>
      <c r="AZ152" s="425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  <c r="BQ152" s="425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R152" s="36"/>
    </row>
    <row r="153" spans="1:96" s="30" customFormat="1" ht="5.45" customHeight="1" thickBot="1" x14ac:dyDescent="0.25">
      <c r="A153" s="32"/>
      <c r="B153" s="422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2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34"/>
      <c r="AT153" s="434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34"/>
      <c r="BL153" s="434"/>
      <c r="BM153" s="434"/>
      <c r="BN153" s="434"/>
      <c r="BO153" s="434"/>
      <c r="BP153" s="434"/>
      <c r="BQ153" s="434"/>
      <c r="BR153" s="434"/>
      <c r="BS153" s="434"/>
      <c r="BT153" s="434"/>
      <c r="BU153" s="434"/>
      <c r="BV153" s="434"/>
      <c r="BW153" s="434"/>
      <c r="BX153" s="434"/>
      <c r="BY153" s="434"/>
      <c r="BZ153" s="434"/>
      <c r="CA153" s="434"/>
      <c r="CB153" s="434"/>
      <c r="CC153" s="434"/>
      <c r="CD153" s="434"/>
      <c r="CE153" s="434"/>
      <c r="CF153" s="434"/>
      <c r="CG153" s="434"/>
      <c r="CH153" s="434"/>
      <c r="CI153" s="434"/>
      <c r="CJ153" s="434"/>
      <c r="CK153" s="434"/>
      <c r="CL153" s="434"/>
      <c r="CM153" s="434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68" t="s">
        <v>246</v>
      </c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</row>
    <row r="160" spans="1:96" s="30" customFormat="1" ht="5.45" customHeight="1" x14ac:dyDescent="0.2">
      <c r="A160" s="5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</row>
    <row r="161" spans="1:96" s="30" customFormat="1" ht="5.45" customHeight="1" thickBot="1" x14ac:dyDescent="0.25">
      <c r="A161" s="5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</row>
    <row r="162" spans="1:96" s="30" customFormat="1" ht="5.45" customHeight="1" x14ac:dyDescent="0.2">
      <c r="A162" s="6"/>
      <c r="B162" s="418" t="s">
        <v>247</v>
      </c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34"/>
      <c r="W162" s="7"/>
      <c r="X162" s="7"/>
      <c r="Y162" s="347" t="s">
        <v>248</v>
      </c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"/>
      <c r="AS162" s="34"/>
      <c r="AT162" s="7"/>
      <c r="AU162" s="7"/>
      <c r="AV162" s="347" t="s">
        <v>249</v>
      </c>
      <c r="AW162" s="347"/>
      <c r="AX162" s="347"/>
      <c r="AY162" s="347"/>
      <c r="AZ162" s="347"/>
      <c r="BA162" s="347"/>
      <c r="BB162" s="347"/>
      <c r="BC162" s="347"/>
      <c r="BD162" s="347"/>
      <c r="BE162" s="347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419"/>
      <c r="Q163" s="419"/>
      <c r="R163" s="419"/>
      <c r="S163" s="419"/>
      <c r="T163" s="419"/>
      <c r="U163" s="419"/>
      <c r="W163" s="94"/>
      <c r="X163" s="5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T163" s="94"/>
      <c r="AU163" s="5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419"/>
      <c r="C164" s="419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  <c r="P164" s="419"/>
      <c r="Q164" s="419"/>
      <c r="R164" s="419"/>
      <c r="S164" s="419"/>
      <c r="T164" s="419"/>
      <c r="U164" s="419"/>
      <c r="W164" s="5"/>
      <c r="X164" s="5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T164" s="5"/>
      <c r="AU164" s="5"/>
      <c r="AV164" s="342"/>
      <c r="AW164" s="342"/>
      <c r="AX164" s="342"/>
      <c r="AY164" s="342"/>
      <c r="AZ164" s="342"/>
      <c r="BA164" s="342"/>
      <c r="BB164" s="342"/>
      <c r="BC164" s="342"/>
      <c r="BD164" s="342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342" t="s">
        <v>250</v>
      </c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424"/>
      <c r="S165" s="424"/>
      <c r="T165" s="424"/>
      <c r="U165" s="424"/>
      <c r="V165" s="424"/>
      <c r="W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5"/>
      <c r="BC165" s="342" t="s">
        <v>251</v>
      </c>
      <c r="BD165" s="342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S165" s="420" t="s">
        <v>84</v>
      </c>
      <c r="BT165" s="420"/>
      <c r="BU165" s="420"/>
      <c r="BV165" s="355"/>
      <c r="BW165" s="355"/>
      <c r="BX165" s="355"/>
      <c r="BY165" s="355"/>
      <c r="BZ165" s="355"/>
      <c r="CA165" s="355"/>
      <c r="CB165" s="355"/>
      <c r="CC165" s="355"/>
      <c r="CD165" s="355"/>
      <c r="CE165" s="355"/>
      <c r="CF165" s="355"/>
      <c r="CG165" s="355"/>
      <c r="CH165" s="355"/>
      <c r="CI165" s="342" t="s">
        <v>87</v>
      </c>
      <c r="CJ165" s="342"/>
      <c r="CK165" s="342"/>
      <c r="CL165" s="342"/>
      <c r="CM165" s="342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342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424"/>
      <c r="S166" s="424"/>
      <c r="T166" s="424"/>
      <c r="U166" s="424"/>
      <c r="V166" s="424"/>
      <c r="W166" s="424"/>
      <c r="X166" s="424"/>
      <c r="Y166" s="424"/>
      <c r="Z166" s="424"/>
      <c r="AA166" s="424"/>
      <c r="AB166" s="424"/>
      <c r="AC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C166" s="342"/>
      <c r="BD166" s="342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S166" s="420"/>
      <c r="BT166" s="420"/>
      <c r="BU166" s="420"/>
      <c r="BV166" s="355"/>
      <c r="BW166" s="355"/>
      <c r="BX166" s="355"/>
      <c r="BY166" s="355"/>
      <c r="BZ166" s="355"/>
      <c r="CA166" s="355"/>
      <c r="CB166" s="355"/>
      <c r="CC166" s="355"/>
      <c r="CD166" s="355"/>
      <c r="CE166" s="355"/>
      <c r="CF166" s="355"/>
      <c r="CG166" s="355"/>
      <c r="CH166" s="355"/>
      <c r="CI166" s="342"/>
      <c r="CJ166" s="342"/>
      <c r="CK166" s="342"/>
      <c r="CL166" s="342"/>
      <c r="CM166" s="342"/>
      <c r="CR166" s="36"/>
    </row>
    <row r="167" spans="1:96" s="30" customFormat="1" ht="5.45" customHeight="1" x14ac:dyDescent="0.2">
      <c r="A167" s="31"/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424"/>
      <c r="S167" s="424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C167" s="342"/>
      <c r="BD167" s="342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S167" s="420"/>
      <c r="BT167" s="420"/>
      <c r="BU167" s="420"/>
      <c r="BV167" s="355"/>
      <c r="BW167" s="355"/>
      <c r="BX167" s="355"/>
      <c r="BY167" s="355"/>
      <c r="BZ167" s="355"/>
      <c r="CA167" s="355"/>
      <c r="CB167" s="355"/>
      <c r="CC167" s="355"/>
      <c r="CD167" s="355"/>
      <c r="CE167" s="355"/>
      <c r="CF167" s="355"/>
      <c r="CG167" s="355"/>
      <c r="CH167" s="355"/>
      <c r="CI167" s="342"/>
      <c r="CJ167" s="342"/>
      <c r="CK167" s="342"/>
      <c r="CL167" s="342"/>
      <c r="CM167" s="342"/>
      <c r="CR167" s="36"/>
    </row>
    <row r="168" spans="1:96" s="30" customFormat="1" ht="5.45" customHeight="1" x14ac:dyDescent="0.2">
      <c r="A168" s="31"/>
      <c r="B168" s="342" t="s">
        <v>252</v>
      </c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429" t="s">
        <v>448</v>
      </c>
      <c r="BD168" s="342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S168" s="420" t="s">
        <v>84</v>
      </c>
      <c r="BT168" s="420"/>
      <c r="BU168" s="420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42" t="s">
        <v>48</v>
      </c>
      <c r="CJ168" s="342"/>
      <c r="CK168" s="342"/>
      <c r="CL168" s="342"/>
      <c r="CM168" s="342"/>
      <c r="CR168" s="36"/>
    </row>
    <row r="169" spans="1:96" s="30" customFormat="1" ht="5.45" customHeight="1" x14ac:dyDescent="0.2">
      <c r="A169" s="31"/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S169" s="420"/>
      <c r="BT169" s="420"/>
      <c r="BU169" s="420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42"/>
      <c r="CJ169" s="342"/>
      <c r="CK169" s="342"/>
      <c r="CL169" s="342"/>
      <c r="CM169" s="342"/>
      <c r="CR169" s="36"/>
    </row>
    <row r="170" spans="1:96" s="30" customFormat="1" ht="5.45" customHeight="1" x14ac:dyDescent="0.2">
      <c r="A170" s="31"/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S170" s="420"/>
      <c r="BT170" s="420"/>
      <c r="BU170" s="420"/>
      <c r="BV170" s="355"/>
      <c r="BW170" s="355"/>
      <c r="BX170" s="355"/>
      <c r="BY170" s="355"/>
      <c r="BZ170" s="355"/>
      <c r="CA170" s="355"/>
      <c r="CB170" s="355"/>
      <c r="CC170" s="355"/>
      <c r="CD170" s="355"/>
      <c r="CE170" s="355"/>
      <c r="CF170" s="355"/>
      <c r="CG170" s="355"/>
      <c r="CH170" s="355"/>
      <c r="CI170" s="342"/>
      <c r="CJ170" s="342"/>
      <c r="CK170" s="342"/>
      <c r="CL170" s="342"/>
      <c r="CM170" s="342"/>
      <c r="CR170" s="36"/>
    </row>
    <row r="171" spans="1:96" s="30" customFormat="1" ht="5.45" customHeight="1" x14ac:dyDescent="0.2">
      <c r="A171" s="31"/>
      <c r="B171" s="342" t="s">
        <v>253</v>
      </c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 t="s">
        <v>288</v>
      </c>
      <c r="BD171" s="342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S171" s="420" t="s">
        <v>84</v>
      </c>
      <c r="BT171" s="420"/>
      <c r="BU171" s="420"/>
      <c r="BV171" s="355"/>
      <c r="BW171" s="355"/>
      <c r="BX171" s="355"/>
      <c r="BY171" s="355"/>
      <c r="BZ171" s="355"/>
      <c r="CA171" s="355"/>
      <c r="CB171" s="355"/>
      <c r="CC171" s="355"/>
      <c r="CD171" s="355"/>
      <c r="CE171" s="355"/>
      <c r="CF171" s="355"/>
      <c r="CG171" s="355"/>
      <c r="CH171" s="355"/>
      <c r="CI171" s="342" t="s">
        <v>89</v>
      </c>
      <c r="CJ171" s="342"/>
      <c r="CK171" s="342"/>
      <c r="CL171" s="342"/>
      <c r="CM171" s="342"/>
      <c r="CR171" s="36"/>
    </row>
    <row r="172" spans="1:96" s="30" customFormat="1" ht="5.45" customHeight="1" x14ac:dyDescent="0.2">
      <c r="A172" s="31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S172" s="420"/>
      <c r="BT172" s="420"/>
      <c r="BU172" s="420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42"/>
      <c r="CJ172" s="342"/>
      <c r="CK172" s="342"/>
      <c r="CL172" s="342"/>
      <c r="CM172" s="342"/>
      <c r="CR172" s="36"/>
    </row>
    <row r="173" spans="1:96" s="30" customFormat="1" ht="5.45" customHeight="1" x14ac:dyDescent="0.2">
      <c r="A173" s="31"/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S173" s="420"/>
      <c r="BT173" s="420"/>
      <c r="BU173" s="420"/>
      <c r="BV173" s="355"/>
      <c r="BW173" s="355"/>
      <c r="BX173" s="355"/>
      <c r="BY173" s="355"/>
      <c r="BZ173" s="355"/>
      <c r="CA173" s="355"/>
      <c r="CB173" s="355"/>
      <c r="CC173" s="355"/>
      <c r="CD173" s="355"/>
      <c r="CE173" s="355"/>
      <c r="CF173" s="355"/>
      <c r="CG173" s="355"/>
      <c r="CH173" s="355"/>
      <c r="CI173" s="342"/>
      <c r="CJ173" s="342"/>
      <c r="CK173" s="342"/>
      <c r="CL173" s="342"/>
      <c r="CM173" s="342"/>
      <c r="CR173" s="36"/>
    </row>
    <row r="174" spans="1:96" s="30" customFormat="1" ht="5.45" customHeight="1" x14ac:dyDescent="0.2">
      <c r="A174" s="31"/>
      <c r="B174" s="342" t="s">
        <v>254</v>
      </c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429" t="s">
        <v>294</v>
      </c>
      <c r="BD174" s="342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S174" s="420" t="s">
        <v>84</v>
      </c>
      <c r="BT174" s="420"/>
      <c r="BU174" s="420"/>
      <c r="BV174" s="355"/>
      <c r="BW174" s="355"/>
      <c r="BX174" s="355"/>
      <c r="BY174" s="355"/>
      <c r="BZ174" s="355"/>
      <c r="CA174" s="355"/>
      <c r="CB174" s="355"/>
      <c r="CC174" s="355"/>
      <c r="CD174" s="355"/>
      <c r="CE174" s="355"/>
      <c r="CF174" s="355"/>
      <c r="CG174" s="355"/>
      <c r="CH174" s="355"/>
      <c r="CI174" s="342" t="s">
        <v>48</v>
      </c>
      <c r="CJ174" s="342"/>
      <c r="CK174" s="342"/>
      <c r="CL174" s="342"/>
      <c r="CM174" s="342"/>
      <c r="CR174" s="36"/>
    </row>
    <row r="175" spans="1:96" s="30" customFormat="1" ht="5.45" customHeight="1" x14ac:dyDescent="0.2">
      <c r="A175" s="31"/>
      <c r="B175" s="342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S175" s="420"/>
      <c r="BT175" s="420"/>
      <c r="BU175" s="420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42"/>
      <c r="CJ175" s="342"/>
      <c r="CK175" s="342"/>
      <c r="CL175" s="342"/>
      <c r="CM175" s="342"/>
      <c r="CR175" s="36"/>
    </row>
    <row r="176" spans="1:96" s="30" customFormat="1" ht="5.45" customHeight="1" x14ac:dyDescent="0.2">
      <c r="A176" s="31"/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S176" s="420"/>
      <c r="BT176" s="420"/>
      <c r="BU176" s="420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42"/>
      <c r="CJ176" s="342"/>
      <c r="CK176" s="342"/>
      <c r="CL176" s="342"/>
      <c r="CM176" s="342"/>
      <c r="CR176" s="36"/>
    </row>
    <row r="177" spans="1:96" s="30" customFormat="1" ht="5.45" customHeight="1" x14ac:dyDescent="0.2">
      <c r="A177" s="31"/>
      <c r="B177" s="342" t="s">
        <v>255</v>
      </c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 t="s">
        <v>449</v>
      </c>
      <c r="BD177" s="342"/>
      <c r="BE177" s="342"/>
      <c r="BF177" s="342"/>
      <c r="BG177" s="342"/>
      <c r="BH177" s="342"/>
      <c r="BI177" s="342"/>
      <c r="BJ177" s="342"/>
      <c r="BK177" s="342"/>
      <c r="BL177" s="342"/>
      <c r="BM177" s="342"/>
      <c r="BN177" s="342"/>
      <c r="BO177" s="342"/>
      <c r="BP177" s="342"/>
      <c r="BQ177" s="342"/>
      <c r="BR177" s="342"/>
      <c r="BS177" s="420" t="s">
        <v>84</v>
      </c>
      <c r="BT177" s="420"/>
      <c r="BU177" s="420"/>
      <c r="BV177" s="355"/>
      <c r="BW177" s="355"/>
      <c r="BX177" s="355"/>
      <c r="BY177" s="355"/>
      <c r="BZ177" s="355"/>
      <c r="CA177" s="355"/>
      <c r="CB177" s="355"/>
      <c r="CC177" s="355"/>
      <c r="CD177" s="355"/>
      <c r="CE177" s="355"/>
      <c r="CF177" s="355"/>
      <c r="CG177" s="355"/>
      <c r="CH177" s="355"/>
      <c r="CI177" s="342" t="s">
        <v>93</v>
      </c>
      <c r="CJ177" s="342"/>
      <c r="CK177" s="342"/>
      <c r="CL177" s="342"/>
      <c r="CM177" s="342"/>
      <c r="CN177" s="342"/>
      <c r="CO177" s="342"/>
      <c r="CP177" s="342"/>
      <c r="CQ177" s="342"/>
      <c r="CR177" s="353"/>
    </row>
    <row r="178" spans="1:96" s="30" customFormat="1" ht="5.45" customHeight="1" x14ac:dyDescent="0.2">
      <c r="A178" s="31"/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42"/>
      <c r="BE178" s="342"/>
      <c r="BF178" s="342"/>
      <c r="BG178" s="342"/>
      <c r="BH178" s="342"/>
      <c r="BI178" s="342"/>
      <c r="BJ178" s="342"/>
      <c r="BK178" s="342"/>
      <c r="BL178" s="342"/>
      <c r="BM178" s="342"/>
      <c r="BN178" s="342"/>
      <c r="BO178" s="342"/>
      <c r="BP178" s="342"/>
      <c r="BQ178" s="342"/>
      <c r="BR178" s="342"/>
      <c r="BS178" s="420"/>
      <c r="BT178" s="420"/>
      <c r="BU178" s="420"/>
      <c r="BV178" s="355"/>
      <c r="BW178" s="355"/>
      <c r="BX178" s="355"/>
      <c r="BY178" s="355"/>
      <c r="BZ178" s="355"/>
      <c r="CA178" s="355"/>
      <c r="CB178" s="355"/>
      <c r="CC178" s="355"/>
      <c r="CD178" s="355"/>
      <c r="CE178" s="355"/>
      <c r="CF178" s="355"/>
      <c r="CG178" s="355"/>
      <c r="CH178" s="355"/>
      <c r="CI178" s="342"/>
      <c r="CJ178" s="342"/>
      <c r="CK178" s="342"/>
      <c r="CL178" s="342"/>
      <c r="CM178" s="342"/>
      <c r="CN178" s="342"/>
      <c r="CO178" s="342"/>
      <c r="CP178" s="342"/>
      <c r="CQ178" s="342"/>
      <c r="CR178" s="353"/>
    </row>
    <row r="179" spans="1:96" s="30" customFormat="1" ht="5.45" customHeight="1" thickBot="1" x14ac:dyDescent="0.25">
      <c r="A179" s="32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  <c r="AX179" s="356"/>
      <c r="AY179" s="356"/>
      <c r="AZ179" s="356"/>
      <c r="BA179" s="356"/>
      <c r="BB179" s="356"/>
      <c r="BC179" s="356"/>
      <c r="BD179" s="356"/>
      <c r="BE179" s="356"/>
      <c r="BF179" s="356"/>
      <c r="BG179" s="356"/>
      <c r="BH179" s="356"/>
      <c r="BI179" s="356"/>
      <c r="BJ179" s="356"/>
      <c r="BK179" s="356"/>
      <c r="BL179" s="356"/>
      <c r="BM179" s="356"/>
      <c r="BN179" s="356"/>
      <c r="BO179" s="356"/>
      <c r="BP179" s="356"/>
      <c r="BQ179" s="356"/>
      <c r="BR179" s="356"/>
      <c r="BS179" s="436"/>
      <c r="BT179" s="436"/>
      <c r="BU179" s="436"/>
      <c r="BV179" s="437"/>
      <c r="BW179" s="437"/>
      <c r="BX179" s="437"/>
      <c r="BY179" s="437"/>
      <c r="BZ179" s="437"/>
      <c r="CA179" s="437"/>
      <c r="CB179" s="437"/>
      <c r="CC179" s="437"/>
      <c r="CD179" s="437"/>
      <c r="CE179" s="437"/>
      <c r="CF179" s="437"/>
      <c r="CG179" s="437"/>
      <c r="CH179" s="437"/>
      <c r="CI179" s="356"/>
      <c r="CJ179" s="356"/>
      <c r="CK179" s="356"/>
      <c r="CL179" s="356"/>
      <c r="CM179" s="356"/>
      <c r="CN179" s="356"/>
      <c r="CO179" s="356"/>
      <c r="CP179" s="356"/>
      <c r="CQ179" s="356"/>
      <c r="CR179" s="438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68" t="s">
        <v>256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</row>
    <row r="183" spans="1:96" ht="5.45" customHeight="1" x14ac:dyDescent="0.2"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</row>
    <row r="184" spans="1:96" ht="5.45" customHeight="1" thickBot="1" x14ac:dyDescent="0.25"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</row>
    <row r="185" spans="1:96" s="30" customFormat="1" ht="5.45" customHeight="1" x14ac:dyDescent="0.2">
      <c r="A185" s="29"/>
      <c r="B185" s="7"/>
      <c r="C185" s="7"/>
      <c r="D185" s="347" t="s">
        <v>257</v>
      </c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7"/>
      <c r="V185" s="7"/>
      <c r="W185" s="347" t="s">
        <v>258</v>
      </c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7"/>
      <c r="AO185" s="7"/>
      <c r="AP185" s="347" t="s">
        <v>259</v>
      </c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7"/>
      <c r="BD185" s="347"/>
      <c r="BE185" s="347"/>
      <c r="BF185" s="347"/>
      <c r="BG185" s="7"/>
      <c r="BH185" s="7"/>
      <c r="BI185" s="347" t="s">
        <v>260</v>
      </c>
      <c r="BJ185" s="347"/>
      <c r="BK185" s="347"/>
      <c r="BL185" s="347"/>
      <c r="BM185" s="347"/>
      <c r="BN185" s="347"/>
      <c r="BO185" s="347"/>
      <c r="BP185" s="347"/>
      <c r="BQ185" s="347"/>
      <c r="BR185" s="347"/>
      <c r="BS185" s="347"/>
      <c r="BT185" s="347"/>
      <c r="BU185" s="347"/>
      <c r="BV185" s="347"/>
      <c r="BW185" s="347"/>
      <c r="BX185" s="347"/>
      <c r="BY185" s="347"/>
      <c r="BZ185" s="7"/>
      <c r="CA185" s="7"/>
      <c r="CB185" s="347" t="s">
        <v>456</v>
      </c>
      <c r="CC185" s="347"/>
      <c r="CD185" s="347"/>
      <c r="CE185" s="347"/>
      <c r="CF185" s="347"/>
      <c r="CG185" s="347"/>
      <c r="CH185" s="435" t="s">
        <v>454</v>
      </c>
      <c r="CI185" s="435"/>
      <c r="CJ185" s="435"/>
      <c r="CK185" s="435"/>
      <c r="CL185" s="435"/>
      <c r="CM185" s="435"/>
      <c r="CN185" s="435"/>
      <c r="CO185" s="435"/>
      <c r="CP185" s="435"/>
      <c r="CQ185" s="435"/>
      <c r="CR185" s="28"/>
    </row>
    <row r="186" spans="1:96" s="30" customFormat="1" ht="5.45" customHeight="1" x14ac:dyDescent="0.2">
      <c r="A186" s="31"/>
      <c r="B186" s="103">
        <f>VLOOKUP(AN98,Datenquelle!A:AI,22,FALSE)</f>
        <v>0</v>
      </c>
      <c r="C186" s="5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103">
        <f>VLOOKUP(AN98,Datenquelle!A:AI,23,FALSE)</f>
        <v>0</v>
      </c>
      <c r="V186" s="5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103">
        <f>VLOOKUP(AN98,Datenquelle!A:AI,24,FALSE)</f>
        <v>0</v>
      </c>
      <c r="AO186" s="5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342"/>
      <c r="BF186" s="342"/>
      <c r="BG186" s="94"/>
      <c r="BH186" s="5"/>
      <c r="BI186" s="342"/>
      <c r="BJ186" s="342"/>
      <c r="BK186" s="342"/>
      <c r="BL186" s="342"/>
      <c r="BM186" s="342"/>
      <c r="BN186" s="342"/>
      <c r="BO186" s="342"/>
      <c r="BP186" s="342"/>
      <c r="BQ186" s="342"/>
      <c r="BR186" s="342"/>
      <c r="BS186" s="342"/>
      <c r="BT186" s="342"/>
      <c r="BU186" s="342"/>
      <c r="BV186" s="342"/>
      <c r="BW186" s="342"/>
      <c r="BX186" s="342"/>
      <c r="BY186" s="342"/>
      <c r="BZ186" s="94"/>
      <c r="CA186" s="5"/>
      <c r="CB186" s="342"/>
      <c r="CC186" s="342"/>
      <c r="CD186" s="342"/>
      <c r="CE186" s="342"/>
      <c r="CF186" s="342"/>
      <c r="CG186" s="342"/>
      <c r="CH186" s="363"/>
      <c r="CI186" s="363"/>
      <c r="CJ186" s="363"/>
      <c r="CK186" s="363"/>
      <c r="CL186" s="363"/>
      <c r="CM186" s="363"/>
      <c r="CN186" s="363"/>
      <c r="CO186" s="363"/>
      <c r="CP186" s="363"/>
      <c r="CQ186" s="363"/>
      <c r="CR186" s="24"/>
    </row>
    <row r="187" spans="1:96" s="30" customFormat="1" ht="5.45" customHeight="1" x14ac:dyDescent="0.2">
      <c r="A187" s="31"/>
      <c r="B187" s="5"/>
      <c r="C187" s="5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5"/>
      <c r="V187" s="5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5"/>
      <c r="AO187" s="5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342"/>
      <c r="BG187" s="5"/>
      <c r="BH187" s="5"/>
      <c r="BI187" s="342"/>
      <c r="BJ187" s="342"/>
      <c r="BK187" s="342"/>
      <c r="BL187" s="342"/>
      <c r="BM187" s="342"/>
      <c r="BN187" s="342"/>
      <c r="BO187" s="342"/>
      <c r="BP187" s="342"/>
      <c r="BQ187" s="342"/>
      <c r="BR187" s="342"/>
      <c r="BS187" s="342"/>
      <c r="BT187" s="342"/>
      <c r="BU187" s="342"/>
      <c r="BV187" s="342"/>
      <c r="BW187" s="342"/>
      <c r="BX187" s="342"/>
      <c r="BY187" s="342"/>
      <c r="BZ187" s="5"/>
      <c r="CA187" s="5"/>
      <c r="CB187" s="342"/>
      <c r="CC187" s="342"/>
      <c r="CD187" s="342"/>
      <c r="CE187" s="342"/>
      <c r="CF187" s="342"/>
      <c r="CG187" s="342"/>
      <c r="CH187" s="363"/>
      <c r="CI187" s="363"/>
      <c r="CJ187" s="363"/>
      <c r="CK187" s="363"/>
      <c r="CL187" s="363"/>
      <c r="CM187" s="363"/>
      <c r="CN187" s="363"/>
      <c r="CO187" s="363"/>
      <c r="CP187" s="363"/>
      <c r="CQ187" s="363"/>
      <c r="CR187" s="24"/>
    </row>
    <row r="188" spans="1:96" s="30" customFormat="1" ht="5.45" customHeight="1" x14ac:dyDescent="0.2">
      <c r="A188" s="31"/>
      <c r="B188" s="5"/>
      <c r="C188" s="5"/>
      <c r="D188" s="342" t="s">
        <v>261</v>
      </c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5"/>
      <c r="AO188" s="5"/>
      <c r="AP188" s="342" t="s">
        <v>262</v>
      </c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52">
        <f>VLOOKUP(AN98,Datenquelle!A:AI,27,FALSE)</f>
        <v>0</v>
      </c>
      <c r="BL188" s="352"/>
      <c r="BM188" s="352"/>
      <c r="BN188" s="352"/>
      <c r="BO188" s="352"/>
      <c r="BP188" s="342" t="s">
        <v>101</v>
      </c>
      <c r="BQ188" s="342"/>
      <c r="BR188" s="342"/>
      <c r="BS188" s="342"/>
      <c r="BT188" s="342"/>
      <c r="BZ188" s="5"/>
      <c r="CA188" s="5"/>
      <c r="CB188" s="359" t="s">
        <v>299</v>
      </c>
      <c r="CC188" s="359"/>
      <c r="CD188" s="359"/>
      <c r="CE188" s="359"/>
      <c r="CF188" s="359"/>
      <c r="CG188" s="359"/>
      <c r="CH188" s="359"/>
      <c r="CI188" s="359"/>
      <c r="CJ188" s="359"/>
      <c r="CK188" s="359"/>
      <c r="CL188" s="359"/>
      <c r="CM188" s="359"/>
      <c r="CN188" s="359"/>
      <c r="CO188" s="359"/>
      <c r="CP188" s="359"/>
      <c r="CQ188" s="359"/>
      <c r="CR188" s="404"/>
    </row>
    <row r="189" spans="1:96" s="30" customFormat="1" ht="5.45" customHeight="1" x14ac:dyDescent="0.2">
      <c r="A189" s="31"/>
      <c r="B189" s="103">
        <f>VLOOKUP(AN98,Datenquelle!A:AI,25,FALSE)</f>
        <v>0</v>
      </c>
      <c r="C189" s="5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103">
        <f>VLOOKUP(AN98,Datenquelle!A:AI,26,FALSE)</f>
        <v>0</v>
      </c>
      <c r="AO189" s="5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2"/>
      <c r="BE189" s="342"/>
      <c r="BF189" s="342"/>
      <c r="BG189" s="342"/>
      <c r="BH189" s="342"/>
      <c r="BI189" s="342"/>
      <c r="BJ189" s="342"/>
      <c r="BK189" s="352"/>
      <c r="BL189" s="352"/>
      <c r="BM189" s="352"/>
      <c r="BN189" s="352"/>
      <c r="BO189" s="352"/>
      <c r="BP189" s="342"/>
      <c r="BQ189" s="342"/>
      <c r="BR189" s="342"/>
      <c r="BS189" s="342"/>
      <c r="BT189" s="342"/>
      <c r="BZ189" s="94"/>
      <c r="CA189" s="5"/>
      <c r="CB189" s="359"/>
      <c r="CC189" s="359"/>
      <c r="CD189" s="359"/>
      <c r="CE189" s="359"/>
      <c r="CF189" s="359"/>
      <c r="CG189" s="359"/>
      <c r="CH189" s="359"/>
      <c r="CI189" s="359"/>
      <c r="CJ189" s="359"/>
      <c r="CK189" s="359"/>
      <c r="CL189" s="359"/>
      <c r="CM189" s="359"/>
      <c r="CN189" s="359"/>
      <c r="CO189" s="359"/>
      <c r="CP189" s="359"/>
      <c r="CQ189" s="359"/>
      <c r="CR189" s="404"/>
    </row>
    <row r="190" spans="1:96" s="30" customFormat="1" ht="5.45" customHeight="1" x14ac:dyDescent="0.2">
      <c r="A190" s="31"/>
      <c r="B190" s="5"/>
      <c r="C190" s="5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5"/>
      <c r="AO190" s="5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52"/>
      <c r="BL190" s="352"/>
      <c r="BM190" s="352"/>
      <c r="BN190" s="352"/>
      <c r="BO190" s="352"/>
      <c r="BP190" s="342"/>
      <c r="BQ190" s="342"/>
      <c r="BR190" s="342"/>
      <c r="BS190" s="342"/>
      <c r="BT190" s="342"/>
      <c r="BZ190" s="5"/>
      <c r="CA190" s="5"/>
      <c r="CB190" s="359"/>
      <c r="CC190" s="359"/>
      <c r="CD190" s="359"/>
      <c r="CE190" s="359"/>
      <c r="CF190" s="359"/>
      <c r="CG190" s="359"/>
      <c r="CH190" s="359"/>
      <c r="CI190" s="359"/>
      <c r="CJ190" s="359"/>
      <c r="CK190" s="359"/>
      <c r="CL190" s="359"/>
      <c r="CM190" s="359"/>
      <c r="CN190" s="359"/>
      <c r="CO190" s="359"/>
      <c r="CP190" s="359"/>
      <c r="CQ190" s="359"/>
      <c r="CR190" s="404"/>
    </row>
    <row r="191" spans="1:96" s="30" customFormat="1" ht="5.45" customHeight="1" x14ac:dyDescent="0.2">
      <c r="A191" s="31"/>
      <c r="D191" s="342" t="s">
        <v>263</v>
      </c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63"/>
      <c r="AO191" s="363"/>
      <c r="AP191" s="363"/>
      <c r="AQ191" s="363"/>
      <c r="AR191" s="363"/>
      <c r="AS191" s="363"/>
      <c r="AT191" s="363"/>
      <c r="AU191" s="363"/>
      <c r="AV191" s="342" t="s">
        <v>58</v>
      </c>
      <c r="AW191" s="342"/>
      <c r="AX191" s="342"/>
      <c r="AY191" s="342"/>
      <c r="AZ191" s="342"/>
      <c r="CR191" s="36"/>
    </row>
    <row r="192" spans="1:96" s="30" customFormat="1" ht="5.45" customHeight="1" x14ac:dyDescent="0.2">
      <c r="A192" s="31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63"/>
      <c r="AO192" s="363"/>
      <c r="AP192" s="363"/>
      <c r="AQ192" s="363"/>
      <c r="AR192" s="363"/>
      <c r="AS192" s="363"/>
      <c r="AT192" s="363"/>
      <c r="AU192" s="363"/>
      <c r="AV192" s="342"/>
      <c r="AW192" s="342"/>
      <c r="AX192" s="342"/>
      <c r="AY192" s="342"/>
      <c r="AZ192" s="342"/>
      <c r="CR192" s="36"/>
    </row>
    <row r="193" spans="1:96" s="30" customFormat="1" ht="5.45" customHeight="1" x14ac:dyDescent="0.2">
      <c r="A193" s="31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63"/>
      <c r="AO193" s="363"/>
      <c r="AP193" s="363"/>
      <c r="AQ193" s="363"/>
      <c r="AR193" s="363"/>
      <c r="AS193" s="363"/>
      <c r="AT193" s="363"/>
      <c r="AU193" s="363"/>
      <c r="AV193" s="342"/>
      <c r="AW193" s="342"/>
      <c r="AX193" s="342"/>
      <c r="AY193" s="342"/>
      <c r="AZ193" s="342"/>
      <c r="CR193" s="36"/>
    </row>
    <row r="194" spans="1:96" s="30" customFormat="1" ht="5.45" customHeight="1" x14ac:dyDescent="0.2">
      <c r="A194" s="31"/>
      <c r="D194" s="342" t="s">
        <v>264</v>
      </c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427">
        <f>VLOOKUP(AN98,Datenquelle!A:AI,28,FALSE)</f>
        <v>0</v>
      </c>
      <c r="AO194" s="427"/>
      <c r="AP194" s="427"/>
      <c r="AQ194" s="427"/>
      <c r="AR194" s="427"/>
      <c r="AS194" s="427"/>
      <c r="AT194" s="427"/>
      <c r="AU194" s="427"/>
      <c r="AV194" s="342" t="s">
        <v>104</v>
      </c>
      <c r="AW194" s="342"/>
      <c r="AX194" s="342"/>
      <c r="AY194" s="342"/>
      <c r="AZ194" s="342"/>
      <c r="BN194" s="351">
        <f>VLOOKUP(AN98,Datenquelle!A:AI,29,FALSE)</f>
        <v>0</v>
      </c>
      <c r="BO194" s="351"/>
      <c r="BP194" s="351"/>
      <c r="BQ194" s="351"/>
      <c r="BR194" s="351"/>
      <c r="BS194" s="351"/>
      <c r="BT194" s="351"/>
      <c r="BU194" s="351"/>
      <c r="BV194" s="342" t="s">
        <v>105</v>
      </c>
      <c r="BW194" s="342"/>
      <c r="BX194" s="342"/>
      <c r="BY194" s="342"/>
      <c r="BZ194" s="342"/>
      <c r="CR194" s="36"/>
    </row>
    <row r="195" spans="1:96" s="30" customFormat="1" ht="5.45" customHeight="1" x14ac:dyDescent="0.2">
      <c r="A195" s="31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427"/>
      <c r="AO195" s="427"/>
      <c r="AP195" s="427"/>
      <c r="AQ195" s="427"/>
      <c r="AR195" s="427"/>
      <c r="AS195" s="427"/>
      <c r="AT195" s="427"/>
      <c r="AU195" s="427"/>
      <c r="AV195" s="342"/>
      <c r="AW195" s="342"/>
      <c r="AX195" s="342"/>
      <c r="AY195" s="342"/>
      <c r="AZ195" s="342"/>
      <c r="BN195" s="351"/>
      <c r="BO195" s="351"/>
      <c r="BP195" s="351"/>
      <c r="BQ195" s="351"/>
      <c r="BR195" s="351"/>
      <c r="BS195" s="351"/>
      <c r="BT195" s="351"/>
      <c r="BU195" s="351"/>
      <c r="BV195" s="342"/>
      <c r="BW195" s="342"/>
      <c r="BX195" s="342"/>
      <c r="BY195" s="342"/>
      <c r="BZ195" s="342"/>
      <c r="CR195" s="36"/>
    </row>
    <row r="196" spans="1:96" s="30" customFormat="1" ht="5.45" customHeight="1" x14ac:dyDescent="0.2">
      <c r="A196" s="31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427"/>
      <c r="AO196" s="427"/>
      <c r="AP196" s="427"/>
      <c r="AQ196" s="427"/>
      <c r="AR196" s="427"/>
      <c r="AS196" s="427"/>
      <c r="AT196" s="427"/>
      <c r="AU196" s="427"/>
      <c r="AV196" s="342"/>
      <c r="AW196" s="342"/>
      <c r="AX196" s="342"/>
      <c r="AY196" s="342"/>
      <c r="AZ196" s="342"/>
      <c r="BN196" s="351"/>
      <c r="BO196" s="351"/>
      <c r="BP196" s="351"/>
      <c r="BQ196" s="351"/>
      <c r="BR196" s="351"/>
      <c r="BS196" s="351"/>
      <c r="BT196" s="351"/>
      <c r="BU196" s="351"/>
      <c r="BV196" s="342"/>
      <c r="BW196" s="342"/>
      <c r="BX196" s="342"/>
      <c r="BY196" s="342"/>
      <c r="BZ196" s="342"/>
      <c r="CR196" s="36"/>
    </row>
    <row r="197" spans="1:96" s="30" customFormat="1" ht="5.45" customHeight="1" x14ac:dyDescent="0.2">
      <c r="A197" s="31"/>
      <c r="D197" s="342" t="s">
        <v>265</v>
      </c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54">
        <f>VLOOKUP(AN98,Datenquelle!A:AI,30,FALSE)</f>
        <v>0</v>
      </c>
      <c r="AO197" s="354"/>
      <c r="AP197" s="354"/>
      <c r="AQ197" s="354"/>
      <c r="AR197" s="354"/>
      <c r="AS197" s="354"/>
      <c r="AT197" s="354"/>
      <c r="AU197" s="354"/>
      <c r="AV197" s="342" t="s">
        <v>48</v>
      </c>
      <c r="AW197" s="342"/>
      <c r="AX197" s="342"/>
      <c r="AY197" s="342"/>
      <c r="AZ197" s="342"/>
      <c r="BA197" s="357" t="s">
        <v>266</v>
      </c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4">
        <f>VLOOKUP(AN98,Datenquelle!A:AI,31,FALSE)</f>
        <v>0</v>
      </c>
      <c r="BR197" s="354"/>
      <c r="BS197" s="354"/>
      <c r="BT197" s="354"/>
      <c r="BU197" s="354"/>
      <c r="BV197" s="342" t="s">
        <v>105</v>
      </c>
      <c r="BW197" s="342"/>
      <c r="BX197" s="342"/>
      <c r="BY197" s="342"/>
      <c r="BZ197" s="342"/>
      <c r="CR197" s="36"/>
    </row>
    <row r="198" spans="1:96" s="30" customFormat="1" ht="5.45" customHeight="1" x14ac:dyDescent="0.2">
      <c r="A198" s="31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54"/>
      <c r="AO198" s="354"/>
      <c r="AP198" s="354"/>
      <c r="AQ198" s="354"/>
      <c r="AR198" s="354"/>
      <c r="AS198" s="354"/>
      <c r="AT198" s="354"/>
      <c r="AU198" s="354"/>
      <c r="AV198" s="342"/>
      <c r="AW198" s="342"/>
      <c r="AX198" s="342"/>
      <c r="AY198" s="342"/>
      <c r="AZ198" s="34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4"/>
      <c r="BR198" s="354"/>
      <c r="BS198" s="354"/>
      <c r="BT198" s="354"/>
      <c r="BU198" s="354"/>
      <c r="BV198" s="342"/>
      <c r="BW198" s="342"/>
      <c r="BX198" s="342"/>
      <c r="BY198" s="342"/>
      <c r="BZ198" s="342"/>
      <c r="CR198" s="36"/>
    </row>
    <row r="199" spans="1:96" s="30" customFormat="1" ht="5.45" customHeight="1" x14ac:dyDescent="0.2">
      <c r="A199" s="31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54"/>
      <c r="AO199" s="354"/>
      <c r="AP199" s="354"/>
      <c r="AQ199" s="354"/>
      <c r="AR199" s="354"/>
      <c r="AS199" s="354"/>
      <c r="AT199" s="354"/>
      <c r="AU199" s="354"/>
      <c r="AV199" s="342"/>
      <c r="AW199" s="342"/>
      <c r="AX199" s="342"/>
      <c r="AY199" s="342"/>
      <c r="AZ199" s="34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4"/>
      <c r="BR199" s="354"/>
      <c r="BS199" s="354"/>
      <c r="BT199" s="354"/>
      <c r="BU199" s="354"/>
      <c r="BV199" s="342"/>
      <c r="BW199" s="342"/>
      <c r="BX199" s="342"/>
      <c r="BY199" s="342"/>
      <c r="BZ199" s="342"/>
      <c r="CR199" s="36"/>
    </row>
    <row r="200" spans="1:96" s="30" customFormat="1" ht="5.45" customHeight="1" x14ac:dyDescent="0.2">
      <c r="A200" s="441" t="s">
        <v>111</v>
      </c>
      <c r="B200" s="419"/>
      <c r="C200" s="419"/>
      <c r="D200" s="442" t="s">
        <v>267</v>
      </c>
      <c r="E200" s="442"/>
      <c r="F200" s="442"/>
      <c r="G200" s="442"/>
      <c r="H200" s="442"/>
      <c r="I200" s="442"/>
      <c r="J200" s="442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  <c r="AG200" s="442"/>
      <c r="AH200" s="442"/>
      <c r="AI200" s="442"/>
      <c r="AJ200" s="442"/>
      <c r="AK200" s="442"/>
      <c r="AL200" s="442"/>
      <c r="AM200" s="442"/>
      <c r="AN200" s="442"/>
      <c r="AO200" s="442"/>
      <c r="AP200" s="442"/>
      <c r="AQ200" s="442"/>
      <c r="AR200" s="442"/>
      <c r="AS200" s="442"/>
      <c r="AT200" s="442"/>
      <c r="AU200" s="442"/>
      <c r="AV200" s="442"/>
      <c r="AW200" s="442"/>
      <c r="AX200" s="442"/>
      <c r="AY200" s="442"/>
      <c r="AZ200" s="442"/>
      <c r="BA200" s="442"/>
      <c r="BB200" s="442"/>
      <c r="BC200" s="442"/>
      <c r="BD200" s="442"/>
      <c r="BE200" s="442"/>
      <c r="BF200" s="442"/>
      <c r="BG200" s="442"/>
      <c r="BH200" s="442"/>
      <c r="BI200" s="442"/>
      <c r="BJ200" s="442"/>
      <c r="BK200" s="442"/>
      <c r="BL200" s="442"/>
      <c r="BM200" s="442"/>
      <c r="BN200" s="442"/>
      <c r="BO200" s="442"/>
      <c r="BP200" s="442"/>
      <c r="BQ200" s="442"/>
      <c r="BR200" s="442"/>
      <c r="BS200" s="442"/>
      <c r="BT200" s="442"/>
      <c r="BU200" s="442"/>
      <c r="BV200" s="442"/>
      <c r="BW200" s="442"/>
      <c r="BX200" s="442"/>
      <c r="BY200" s="442"/>
      <c r="BZ200" s="442"/>
      <c r="CA200" s="442"/>
      <c r="CB200" s="442"/>
      <c r="CC200" s="442"/>
      <c r="CD200" s="442"/>
      <c r="CE200" s="442"/>
      <c r="CF200" s="442"/>
      <c r="CG200" s="442"/>
      <c r="CH200" s="442"/>
      <c r="CI200" s="442"/>
      <c r="CJ200" s="442"/>
      <c r="CK200" s="442"/>
      <c r="CL200" s="442"/>
      <c r="CM200" s="442"/>
      <c r="CN200" s="442"/>
      <c r="CO200" s="442"/>
      <c r="CP200" s="442"/>
      <c r="CQ200" s="442"/>
      <c r="CR200" s="443"/>
    </row>
    <row r="201" spans="1:96" s="30" customFormat="1" ht="5.45" customHeight="1" x14ac:dyDescent="0.2">
      <c r="A201" s="441"/>
      <c r="B201" s="419"/>
      <c r="C201" s="419"/>
      <c r="D201" s="442"/>
      <c r="E201" s="442"/>
      <c r="F201" s="442"/>
      <c r="G201" s="442"/>
      <c r="H201" s="442"/>
      <c r="I201" s="442"/>
      <c r="J201" s="442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  <c r="AG201" s="442"/>
      <c r="AH201" s="442"/>
      <c r="AI201" s="442"/>
      <c r="AJ201" s="442"/>
      <c r="AK201" s="442"/>
      <c r="AL201" s="442"/>
      <c r="AM201" s="442"/>
      <c r="AN201" s="442"/>
      <c r="AO201" s="442"/>
      <c r="AP201" s="442"/>
      <c r="AQ201" s="442"/>
      <c r="AR201" s="442"/>
      <c r="AS201" s="442"/>
      <c r="AT201" s="442"/>
      <c r="AU201" s="442"/>
      <c r="AV201" s="442"/>
      <c r="AW201" s="442"/>
      <c r="AX201" s="442"/>
      <c r="AY201" s="442"/>
      <c r="AZ201" s="442"/>
      <c r="BA201" s="442"/>
      <c r="BB201" s="442"/>
      <c r="BC201" s="442"/>
      <c r="BD201" s="442"/>
      <c r="BE201" s="442"/>
      <c r="BF201" s="442"/>
      <c r="BG201" s="442"/>
      <c r="BH201" s="442"/>
      <c r="BI201" s="442"/>
      <c r="BJ201" s="442"/>
      <c r="BK201" s="442"/>
      <c r="BL201" s="442"/>
      <c r="BM201" s="442"/>
      <c r="BN201" s="442"/>
      <c r="BO201" s="442"/>
      <c r="BP201" s="442"/>
      <c r="BQ201" s="442"/>
      <c r="BR201" s="442"/>
      <c r="BS201" s="442"/>
      <c r="BT201" s="442"/>
      <c r="BU201" s="442"/>
      <c r="BV201" s="442"/>
      <c r="BW201" s="442"/>
      <c r="BX201" s="442"/>
      <c r="BY201" s="442"/>
      <c r="BZ201" s="442"/>
      <c r="CA201" s="442"/>
      <c r="CB201" s="442"/>
      <c r="CC201" s="442"/>
      <c r="CD201" s="442"/>
      <c r="CE201" s="442"/>
      <c r="CF201" s="442"/>
      <c r="CG201" s="442"/>
      <c r="CH201" s="442"/>
      <c r="CI201" s="442"/>
      <c r="CJ201" s="442"/>
      <c r="CK201" s="442"/>
      <c r="CL201" s="442"/>
      <c r="CM201" s="442"/>
      <c r="CN201" s="442"/>
      <c r="CO201" s="442"/>
      <c r="CP201" s="442"/>
      <c r="CQ201" s="442"/>
      <c r="CR201" s="443"/>
    </row>
    <row r="202" spans="1:96" s="30" customFormat="1" ht="5.45" customHeight="1" x14ac:dyDescent="0.2">
      <c r="A202" s="441"/>
      <c r="B202" s="419"/>
      <c r="C202" s="419"/>
      <c r="D202" s="442"/>
      <c r="E202" s="442"/>
      <c r="F202" s="442"/>
      <c r="G202" s="442"/>
      <c r="H202" s="442"/>
      <c r="I202" s="442"/>
      <c r="J202" s="442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  <c r="AA202" s="442"/>
      <c r="AB202" s="442"/>
      <c r="AC202" s="442"/>
      <c r="AD202" s="442"/>
      <c r="AE202" s="442"/>
      <c r="AF202" s="442"/>
      <c r="AG202" s="442"/>
      <c r="AH202" s="442"/>
      <c r="AI202" s="442"/>
      <c r="AJ202" s="442"/>
      <c r="AK202" s="442"/>
      <c r="AL202" s="442"/>
      <c r="AM202" s="442"/>
      <c r="AN202" s="442"/>
      <c r="AO202" s="442"/>
      <c r="AP202" s="442"/>
      <c r="AQ202" s="442"/>
      <c r="AR202" s="442"/>
      <c r="AS202" s="442"/>
      <c r="AT202" s="442"/>
      <c r="AU202" s="442"/>
      <c r="AV202" s="442"/>
      <c r="AW202" s="442"/>
      <c r="AX202" s="442"/>
      <c r="AY202" s="442"/>
      <c r="AZ202" s="442"/>
      <c r="BA202" s="442"/>
      <c r="BB202" s="442"/>
      <c r="BC202" s="442"/>
      <c r="BD202" s="442"/>
      <c r="BE202" s="442"/>
      <c r="BF202" s="442"/>
      <c r="BG202" s="442"/>
      <c r="BH202" s="442"/>
      <c r="BI202" s="442"/>
      <c r="BJ202" s="442"/>
      <c r="BK202" s="442"/>
      <c r="BL202" s="442"/>
      <c r="BM202" s="442"/>
      <c r="BN202" s="442"/>
      <c r="BO202" s="442"/>
      <c r="BP202" s="442"/>
      <c r="BQ202" s="442"/>
      <c r="BR202" s="442"/>
      <c r="BS202" s="442"/>
      <c r="BT202" s="442"/>
      <c r="BU202" s="442"/>
      <c r="BV202" s="442"/>
      <c r="BW202" s="442"/>
      <c r="BX202" s="442"/>
      <c r="BY202" s="442"/>
      <c r="BZ202" s="442"/>
      <c r="CA202" s="442"/>
      <c r="CB202" s="442"/>
      <c r="CC202" s="442"/>
      <c r="CD202" s="442"/>
      <c r="CE202" s="442"/>
      <c r="CF202" s="442"/>
      <c r="CG202" s="442"/>
      <c r="CH202" s="442"/>
      <c r="CI202" s="442"/>
      <c r="CJ202" s="442"/>
      <c r="CK202" s="442"/>
      <c r="CL202" s="442"/>
      <c r="CM202" s="442"/>
      <c r="CN202" s="442"/>
      <c r="CO202" s="442"/>
      <c r="CP202" s="442"/>
      <c r="CQ202" s="442"/>
      <c r="CR202" s="443"/>
    </row>
    <row r="203" spans="1:96" s="30" customFormat="1" ht="5.45" customHeight="1" x14ac:dyDescent="0.2">
      <c r="A203" s="441" t="s">
        <v>114</v>
      </c>
      <c r="B203" s="419"/>
      <c r="C203" s="419"/>
      <c r="D203" s="442" t="s">
        <v>269</v>
      </c>
      <c r="E203" s="442"/>
      <c r="F203" s="442"/>
      <c r="G203" s="442"/>
      <c r="H203" s="442"/>
      <c r="I203" s="442"/>
      <c r="J203" s="442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F203" s="442"/>
      <c r="AG203" s="442"/>
      <c r="AH203" s="442"/>
      <c r="AI203" s="442"/>
      <c r="AJ203" s="442"/>
      <c r="AK203" s="442"/>
      <c r="AL203" s="442"/>
      <c r="AM203" s="442"/>
      <c r="AN203" s="442"/>
      <c r="AO203" s="442"/>
      <c r="AP203" s="442"/>
      <c r="AQ203" s="442"/>
      <c r="AR203" s="442"/>
      <c r="AS203" s="442"/>
      <c r="AT203" s="442"/>
      <c r="AU203" s="442"/>
      <c r="AV203" s="442"/>
      <c r="AW203" s="442"/>
      <c r="AX203" s="442"/>
      <c r="AY203" s="442"/>
      <c r="AZ203" s="442"/>
      <c r="BA203" s="442"/>
      <c r="BB203" s="255"/>
      <c r="BC203" s="255"/>
      <c r="BD203" s="255"/>
      <c r="BE203" s="255"/>
      <c r="BF203" s="255"/>
      <c r="BG203" s="255"/>
      <c r="BH203" s="255"/>
      <c r="BI203" s="43"/>
      <c r="BJ203" s="43"/>
      <c r="BK203" s="43"/>
      <c r="BL203" s="43"/>
      <c r="BM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441"/>
      <c r="B204" s="419"/>
      <c r="C204" s="419"/>
      <c r="D204" s="442"/>
      <c r="E204" s="442"/>
      <c r="F204" s="442"/>
      <c r="G204" s="442"/>
      <c r="H204" s="442"/>
      <c r="I204" s="442"/>
      <c r="J204" s="442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F204" s="442"/>
      <c r="AG204" s="442"/>
      <c r="AH204" s="442"/>
      <c r="AI204" s="442"/>
      <c r="AJ204" s="442"/>
      <c r="AK204" s="442"/>
      <c r="AL204" s="442"/>
      <c r="AM204" s="442"/>
      <c r="AN204" s="442"/>
      <c r="AO204" s="442"/>
      <c r="AP204" s="442"/>
      <c r="AQ204" s="442"/>
      <c r="AR204" s="442"/>
      <c r="AS204" s="442"/>
      <c r="AT204" s="442"/>
      <c r="AU204" s="442"/>
      <c r="AV204" s="442"/>
      <c r="AW204" s="442"/>
      <c r="AX204" s="442"/>
      <c r="AY204" s="442"/>
      <c r="AZ204" s="442"/>
      <c r="BA204" s="442"/>
      <c r="BB204" s="255"/>
      <c r="BC204" s="255"/>
      <c r="BD204" s="255"/>
      <c r="BE204" s="255"/>
      <c r="BF204" s="255"/>
      <c r="BG204" s="255"/>
      <c r="BH204" s="255"/>
      <c r="BI204" s="43"/>
      <c r="BJ204" s="43"/>
      <c r="BK204" s="43"/>
      <c r="BL204" s="43"/>
      <c r="BM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441"/>
      <c r="B205" s="419"/>
      <c r="C205" s="419"/>
      <c r="D205" s="442"/>
      <c r="E205" s="442"/>
      <c r="F205" s="442"/>
      <c r="G205" s="442"/>
      <c r="H205" s="442"/>
      <c r="I205" s="442"/>
      <c r="J205" s="442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2"/>
      <c r="AQ205" s="442"/>
      <c r="AR205" s="442"/>
      <c r="AS205" s="442"/>
      <c r="AT205" s="442"/>
      <c r="AU205" s="442"/>
      <c r="AV205" s="442"/>
      <c r="AW205" s="442"/>
      <c r="AX205" s="442"/>
      <c r="AY205" s="442"/>
      <c r="AZ205" s="442"/>
      <c r="BA205" s="442"/>
      <c r="BB205" s="256"/>
      <c r="BC205" s="256"/>
      <c r="BD205" s="256"/>
      <c r="BE205" s="256"/>
      <c r="BF205" s="256"/>
      <c r="BG205" s="256"/>
      <c r="BH205" s="256"/>
      <c r="BI205" s="43"/>
      <c r="BJ205" s="43"/>
      <c r="BK205" s="43"/>
      <c r="BL205" s="43"/>
      <c r="BM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342" t="s">
        <v>270</v>
      </c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AT206" s="342" t="s">
        <v>271</v>
      </c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42"/>
      <c r="BJ206" s="342"/>
      <c r="BK206" s="342"/>
      <c r="BL206" s="342"/>
      <c r="CR206" s="36"/>
    </row>
    <row r="207" spans="1:96" s="30" customFormat="1" ht="5.45" customHeight="1" x14ac:dyDescent="0.2">
      <c r="A207" s="31"/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42"/>
      <c r="BJ207" s="342"/>
      <c r="BK207" s="342"/>
      <c r="BL207" s="342"/>
      <c r="CR207" s="36"/>
    </row>
    <row r="208" spans="1:96" s="30" customFormat="1" ht="5.45" customHeight="1" x14ac:dyDescent="0.2">
      <c r="A208" s="31"/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AT208" s="342"/>
      <c r="AU208" s="342"/>
      <c r="AV208" s="342"/>
      <c r="AW208" s="342"/>
      <c r="AX208" s="342"/>
      <c r="AY208" s="342"/>
      <c r="AZ208" s="342"/>
      <c r="BA208" s="342"/>
      <c r="BB208" s="342"/>
      <c r="BC208" s="342"/>
      <c r="BD208" s="342"/>
      <c r="BE208" s="342"/>
      <c r="BF208" s="342"/>
      <c r="BG208" s="342"/>
      <c r="BH208" s="342"/>
      <c r="BI208" s="342"/>
      <c r="BJ208" s="342"/>
      <c r="BK208" s="342"/>
      <c r="BL208" s="342"/>
      <c r="CR208" s="36"/>
    </row>
    <row r="209" spans="1:96" s="30" customFormat="1" ht="5.45" customHeight="1" x14ac:dyDescent="0.2">
      <c r="A209" s="31"/>
      <c r="B209" s="5"/>
      <c r="C209" s="5"/>
      <c r="D209" s="342" t="s">
        <v>300</v>
      </c>
      <c r="E209" s="342"/>
      <c r="F209" s="342"/>
      <c r="G209" s="342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X209" s="5"/>
      <c r="Y209" s="5"/>
      <c r="Z209" s="342" t="s">
        <v>301</v>
      </c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T209" s="5"/>
      <c r="AU209" s="5"/>
      <c r="AV209" s="342" t="s">
        <v>273</v>
      </c>
      <c r="AW209" s="342"/>
      <c r="AX209" s="342"/>
      <c r="AY209" s="342"/>
      <c r="AZ209" s="342"/>
      <c r="BA209" s="342"/>
      <c r="BB209" s="342"/>
      <c r="BC209" s="342"/>
      <c r="BD209" s="342"/>
      <c r="BE209" s="342"/>
      <c r="BF209" s="342"/>
      <c r="BG209" s="342"/>
      <c r="BH209" s="342"/>
      <c r="BI209" s="342"/>
      <c r="BJ209" s="342"/>
      <c r="BK209" s="342"/>
      <c r="BL209" s="342"/>
      <c r="CR209" s="36"/>
    </row>
    <row r="210" spans="1:96" s="30" customFormat="1" ht="5.45" customHeight="1" x14ac:dyDescent="0.2">
      <c r="A210" s="31"/>
      <c r="B210" s="103">
        <f>VLOOKUP(AN98,Datenquelle!A:AI,33,FALSE)</f>
        <v>0</v>
      </c>
      <c r="C210" s="5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/>
      <c r="T210" s="342"/>
      <c r="X210" s="94"/>
      <c r="Y210" s="5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T210" s="94"/>
      <c r="AU210" s="5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342"/>
      <c r="BF210" s="342"/>
      <c r="BG210" s="342"/>
      <c r="BH210" s="342"/>
      <c r="BI210" s="342"/>
      <c r="BJ210" s="342"/>
      <c r="BK210" s="342"/>
      <c r="BL210" s="342"/>
      <c r="CR210" s="36"/>
    </row>
    <row r="211" spans="1:96" s="30" customFormat="1" ht="5.45" customHeight="1" x14ac:dyDescent="0.2">
      <c r="A211" s="31"/>
      <c r="B211" s="5"/>
      <c r="C211" s="5"/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/>
      <c r="T211" s="342"/>
      <c r="X211" s="5"/>
      <c r="Y211" s="5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T211" s="5"/>
      <c r="AU211" s="5"/>
      <c r="AV211" s="342"/>
      <c r="AW211" s="342"/>
      <c r="AX211" s="342"/>
      <c r="AY211" s="342"/>
      <c r="AZ211" s="342"/>
      <c r="BA211" s="342"/>
      <c r="BB211" s="342"/>
      <c r="BC211" s="342"/>
      <c r="BD211" s="342"/>
      <c r="BE211" s="342"/>
      <c r="BF211" s="342"/>
      <c r="BG211" s="342"/>
      <c r="BH211" s="342"/>
      <c r="BI211" s="342"/>
      <c r="BJ211" s="342"/>
      <c r="BK211" s="342"/>
      <c r="BL211" s="342"/>
      <c r="CR211" s="36"/>
    </row>
    <row r="212" spans="1:96" s="30" customFormat="1" ht="5.45" customHeight="1" x14ac:dyDescent="0.2">
      <c r="A212" s="31"/>
      <c r="B212" s="5"/>
      <c r="C212" s="5"/>
      <c r="D212" s="342" t="s">
        <v>276</v>
      </c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X212" s="5"/>
      <c r="Y212" s="5"/>
      <c r="Z212" s="342" t="s">
        <v>272</v>
      </c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T212" s="5"/>
      <c r="AU212" s="5"/>
      <c r="AV212" s="342" t="s">
        <v>274</v>
      </c>
      <c r="AW212" s="342"/>
      <c r="AX212" s="342"/>
      <c r="AY212" s="342"/>
      <c r="AZ212" s="342"/>
      <c r="BA212" s="342"/>
      <c r="BB212" s="342"/>
      <c r="BC212" s="342"/>
      <c r="BD212" s="342"/>
      <c r="BE212" s="342"/>
      <c r="BF212" s="342"/>
      <c r="BG212" s="342"/>
      <c r="BH212" s="342"/>
      <c r="BI212" s="342"/>
      <c r="BJ212" s="342"/>
      <c r="BK212" s="342"/>
      <c r="BL212" s="342"/>
      <c r="CR212" s="36"/>
    </row>
    <row r="213" spans="1:96" s="30" customFormat="1" ht="5.45" customHeight="1" x14ac:dyDescent="0.2">
      <c r="A213" s="31"/>
      <c r="B213" s="94"/>
      <c r="C213" s="5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X213" s="103">
        <f>VLOOKUP(AN98,Datenquelle!A:AI,34,FALSE)</f>
        <v>0</v>
      </c>
      <c r="Y213" s="5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T213" s="94"/>
      <c r="AU213" s="5"/>
      <c r="AV213" s="342"/>
      <c r="AW213" s="342"/>
      <c r="AX213" s="342"/>
      <c r="AY213" s="342"/>
      <c r="AZ213" s="342"/>
      <c r="BA213" s="342"/>
      <c r="BB213" s="342"/>
      <c r="BC213" s="342"/>
      <c r="BD213" s="342"/>
      <c r="BE213" s="342"/>
      <c r="BF213" s="342"/>
      <c r="BG213" s="342"/>
      <c r="BH213" s="342"/>
      <c r="BI213" s="342"/>
      <c r="BJ213" s="342"/>
      <c r="BK213" s="342"/>
      <c r="BL213" s="342"/>
      <c r="CR213" s="36"/>
    </row>
    <row r="214" spans="1:96" s="30" customFormat="1" ht="5.45" customHeight="1" x14ac:dyDescent="0.2">
      <c r="A214" s="31"/>
      <c r="B214" s="5"/>
      <c r="C214" s="5"/>
      <c r="D214" s="342"/>
      <c r="E214" s="342"/>
      <c r="F214" s="342"/>
      <c r="G214" s="342"/>
      <c r="H214" s="342"/>
      <c r="I214" s="342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X214" s="5"/>
      <c r="Y214" s="5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T214" s="5"/>
      <c r="AU214" s="5"/>
      <c r="AV214" s="342"/>
      <c r="AW214" s="342"/>
      <c r="AX214" s="342"/>
      <c r="AY214" s="342"/>
      <c r="AZ214" s="342"/>
      <c r="BA214" s="342"/>
      <c r="BB214" s="342"/>
      <c r="BC214" s="342"/>
      <c r="BD214" s="342"/>
      <c r="BE214" s="342"/>
      <c r="BF214" s="342"/>
      <c r="BG214" s="342"/>
      <c r="BH214" s="342"/>
      <c r="BI214" s="342"/>
      <c r="BJ214" s="342"/>
      <c r="BK214" s="342"/>
      <c r="BL214" s="342"/>
      <c r="CR214" s="36"/>
    </row>
    <row r="215" spans="1:96" s="30" customFormat="1" ht="5.45" customHeight="1" x14ac:dyDescent="0.2">
      <c r="A215" s="31"/>
      <c r="B215" s="5"/>
      <c r="C215" s="5"/>
      <c r="D215" s="419" t="s">
        <v>277</v>
      </c>
      <c r="E215" s="41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419"/>
      <c r="V215" s="419"/>
      <c r="CR215" s="36"/>
    </row>
    <row r="216" spans="1:96" s="30" customFormat="1" ht="5.45" customHeight="1" x14ac:dyDescent="0.2">
      <c r="A216" s="31"/>
      <c r="B216" s="103">
        <f>VLOOKUP(AN98,Datenquelle!A:AI,35,FALSE)</f>
        <v>0</v>
      </c>
      <c r="C216" s="5"/>
      <c r="D216" s="419"/>
      <c r="E216" s="419"/>
      <c r="F216" s="419"/>
      <c r="G216" s="419"/>
      <c r="H216" s="419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419"/>
      <c r="V216" s="419"/>
      <c r="X216" s="342" t="s">
        <v>278</v>
      </c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59" t="s">
        <v>124</v>
      </c>
      <c r="AJ216" s="359"/>
      <c r="AK216" s="359"/>
      <c r="AL216" s="359"/>
      <c r="AM216" s="359"/>
      <c r="AT216" s="5"/>
      <c r="AU216" s="5"/>
      <c r="AV216" s="342" t="s">
        <v>275</v>
      </c>
      <c r="AW216" s="342"/>
      <c r="AX216" s="342"/>
      <c r="AY216" s="342"/>
      <c r="AZ216" s="342"/>
      <c r="BA216" s="342"/>
      <c r="BB216" s="342"/>
      <c r="BC216" s="342"/>
      <c r="BD216" s="342"/>
      <c r="BE216" s="342"/>
      <c r="BF216" s="342"/>
      <c r="BG216" s="342"/>
      <c r="BH216" s="342"/>
      <c r="BI216" s="342"/>
      <c r="BJ216" s="342"/>
      <c r="BK216" s="342"/>
      <c r="BL216" s="342"/>
      <c r="CR216" s="36"/>
    </row>
    <row r="217" spans="1:96" s="30" customFormat="1" ht="5.45" customHeight="1" x14ac:dyDescent="0.2">
      <c r="A217" s="31"/>
      <c r="B217" s="5"/>
      <c r="C217" s="5"/>
      <c r="D217" s="419"/>
      <c r="E217" s="419"/>
      <c r="F217" s="419"/>
      <c r="G217" s="419"/>
      <c r="H217" s="419"/>
      <c r="I217" s="419"/>
      <c r="J217" s="419"/>
      <c r="K217" s="419"/>
      <c r="L217" s="419"/>
      <c r="M217" s="419"/>
      <c r="N217" s="419"/>
      <c r="O217" s="419"/>
      <c r="P217" s="419"/>
      <c r="Q217" s="419"/>
      <c r="R217" s="419"/>
      <c r="S217" s="419"/>
      <c r="T217" s="419"/>
      <c r="U217" s="419"/>
      <c r="V217" s="419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59"/>
      <c r="AJ217" s="359"/>
      <c r="AK217" s="359"/>
      <c r="AL217" s="359"/>
      <c r="AM217" s="359"/>
      <c r="AT217" s="94"/>
      <c r="AU217" s="5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342"/>
      <c r="BF217" s="342"/>
      <c r="BG217" s="342"/>
      <c r="BH217" s="342"/>
      <c r="BI217" s="342"/>
      <c r="BJ217" s="342"/>
      <c r="BK217" s="342"/>
      <c r="BL217" s="342"/>
      <c r="CR217" s="36"/>
    </row>
    <row r="218" spans="1:96" s="30" customFormat="1" ht="5.45" customHeight="1" x14ac:dyDescent="0.2">
      <c r="A218" s="31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59"/>
      <c r="AJ218" s="359"/>
      <c r="AK218" s="359"/>
      <c r="AL218" s="359"/>
      <c r="AM218" s="359"/>
      <c r="AT218" s="5"/>
      <c r="AU218" s="5"/>
      <c r="AV218" s="342"/>
      <c r="AW218" s="342"/>
      <c r="AX218" s="342"/>
      <c r="AY218" s="342"/>
      <c r="AZ218" s="342"/>
      <c r="BA218" s="342"/>
      <c r="BB218" s="342"/>
      <c r="BC218" s="342"/>
      <c r="BD218" s="342"/>
      <c r="BE218" s="342"/>
      <c r="BF218" s="342"/>
      <c r="BG218" s="342"/>
      <c r="BH218" s="342"/>
      <c r="BI218" s="342"/>
      <c r="BJ218" s="342"/>
      <c r="BK218" s="342"/>
      <c r="BL218" s="342"/>
      <c r="CR218" s="36"/>
    </row>
    <row r="219" spans="1:96" s="30" customFormat="1" ht="5.45" customHeight="1" x14ac:dyDescent="0.2">
      <c r="A219" s="31"/>
      <c r="X219" s="342" t="s">
        <v>279</v>
      </c>
      <c r="Y219" s="342"/>
      <c r="Z219" s="342"/>
      <c r="AA219" s="342"/>
      <c r="AB219" s="342"/>
      <c r="AC219" s="342"/>
      <c r="AD219" s="342"/>
      <c r="AE219" s="342"/>
      <c r="AF219" s="342"/>
      <c r="AG219" s="342"/>
      <c r="AH219" s="342"/>
      <c r="AI219" s="359" t="s">
        <v>124</v>
      </c>
      <c r="AJ219" s="359"/>
      <c r="AK219" s="359"/>
      <c r="AL219" s="359"/>
      <c r="AM219" s="359"/>
      <c r="AN219" s="342" t="s">
        <v>127</v>
      </c>
      <c r="AO219" s="342"/>
      <c r="AP219" s="342"/>
      <c r="AQ219" s="342"/>
      <c r="AR219" s="342"/>
      <c r="AT219" s="5"/>
      <c r="AU219" s="5"/>
      <c r="AV219" s="342" t="s">
        <v>456</v>
      </c>
      <c r="AW219" s="342"/>
      <c r="AX219" s="342"/>
      <c r="AY219" s="342"/>
      <c r="AZ219" s="342"/>
      <c r="BA219" s="342"/>
      <c r="BB219" s="363" t="s">
        <v>457</v>
      </c>
      <c r="BC219" s="363"/>
      <c r="BD219" s="363"/>
      <c r="BE219" s="363"/>
      <c r="BF219" s="363"/>
      <c r="BG219" s="363"/>
      <c r="BH219" s="363"/>
      <c r="BI219" s="363"/>
      <c r="BJ219" s="363"/>
      <c r="BK219" s="363"/>
      <c r="BL219" s="363"/>
      <c r="BM219" s="363"/>
      <c r="BN219" s="363"/>
      <c r="BO219" s="363"/>
      <c r="BP219" s="363"/>
      <c r="BQ219" s="363"/>
      <c r="BR219" s="363"/>
      <c r="BS219" s="363"/>
      <c r="BT219" s="363"/>
      <c r="BU219" s="363"/>
      <c r="BV219" s="363"/>
      <c r="BW219" s="96"/>
      <c r="BX219" s="96"/>
      <c r="BY219" s="96"/>
      <c r="BZ219" s="96"/>
      <c r="CR219" s="36"/>
    </row>
    <row r="220" spans="1:96" s="30" customFormat="1" ht="5.45" customHeight="1" x14ac:dyDescent="0.2">
      <c r="A220" s="31"/>
      <c r="X220" s="342"/>
      <c r="Y220" s="342"/>
      <c r="Z220" s="342"/>
      <c r="AA220" s="342"/>
      <c r="AB220" s="342"/>
      <c r="AC220" s="342"/>
      <c r="AD220" s="342"/>
      <c r="AE220" s="342"/>
      <c r="AF220" s="342"/>
      <c r="AG220" s="342"/>
      <c r="AH220" s="342"/>
      <c r="AI220" s="359"/>
      <c r="AJ220" s="359"/>
      <c r="AK220" s="359"/>
      <c r="AL220" s="359"/>
      <c r="AM220" s="359"/>
      <c r="AN220" s="342"/>
      <c r="AO220" s="342"/>
      <c r="AP220" s="342"/>
      <c r="AQ220" s="342"/>
      <c r="AR220" s="342"/>
      <c r="AT220" s="94"/>
      <c r="AU220" s="5"/>
      <c r="AV220" s="342"/>
      <c r="AW220" s="342"/>
      <c r="AX220" s="342"/>
      <c r="AY220" s="342"/>
      <c r="AZ220" s="342"/>
      <c r="BA220" s="342"/>
      <c r="BB220" s="363"/>
      <c r="BC220" s="363"/>
      <c r="BD220" s="363"/>
      <c r="BE220" s="363"/>
      <c r="BF220" s="363"/>
      <c r="BG220" s="363"/>
      <c r="BH220" s="363"/>
      <c r="BI220" s="363"/>
      <c r="BJ220" s="363"/>
      <c r="BK220" s="363"/>
      <c r="BL220" s="363"/>
      <c r="BM220" s="363"/>
      <c r="BN220" s="363"/>
      <c r="BO220" s="363"/>
      <c r="BP220" s="363"/>
      <c r="BQ220" s="363"/>
      <c r="BR220" s="363"/>
      <c r="BS220" s="363"/>
      <c r="BT220" s="363"/>
      <c r="BU220" s="363"/>
      <c r="BV220" s="363"/>
      <c r="BW220" s="96"/>
      <c r="BX220" s="96"/>
      <c r="BY220" s="96"/>
      <c r="BZ220" s="96"/>
      <c r="CR220" s="36"/>
    </row>
    <row r="221" spans="1:96" s="30" customFormat="1" ht="5.45" customHeight="1" x14ac:dyDescent="0.2">
      <c r="A221" s="31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59"/>
      <c r="AJ221" s="359"/>
      <c r="AK221" s="359"/>
      <c r="AL221" s="359"/>
      <c r="AM221" s="359"/>
      <c r="AN221" s="342"/>
      <c r="AO221" s="342"/>
      <c r="AP221" s="342"/>
      <c r="AQ221" s="342"/>
      <c r="AR221" s="342"/>
      <c r="AT221" s="5"/>
      <c r="AU221" s="5"/>
      <c r="AV221" s="342"/>
      <c r="AW221" s="342"/>
      <c r="AX221" s="342"/>
      <c r="AY221" s="342"/>
      <c r="AZ221" s="342"/>
      <c r="BA221" s="342"/>
      <c r="BB221" s="363"/>
      <c r="BC221" s="363"/>
      <c r="BD221" s="363"/>
      <c r="BE221" s="363"/>
      <c r="BF221" s="363"/>
      <c r="BG221" s="363"/>
      <c r="BH221" s="363"/>
      <c r="BI221" s="363"/>
      <c r="BJ221" s="363"/>
      <c r="BK221" s="363"/>
      <c r="BL221" s="363"/>
      <c r="BM221" s="363"/>
      <c r="BN221" s="363"/>
      <c r="BO221" s="363"/>
      <c r="BP221" s="363"/>
      <c r="BQ221" s="363"/>
      <c r="BR221" s="363"/>
      <c r="BS221" s="363"/>
      <c r="BT221" s="363"/>
      <c r="BU221" s="363"/>
      <c r="BV221" s="363"/>
      <c r="BW221" s="96"/>
      <c r="BX221" s="96"/>
      <c r="BY221" s="96"/>
      <c r="BZ221" s="96"/>
      <c r="CR221" s="36"/>
    </row>
    <row r="222" spans="1:96" s="30" customFormat="1" ht="5.45" customHeight="1" x14ac:dyDescent="0.2">
      <c r="A222" s="31"/>
      <c r="B222" s="342" t="s">
        <v>280</v>
      </c>
      <c r="C222" s="342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59" t="s">
        <v>124</v>
      </c>
      <c r="AJ222" s="359"/>
      <c r="AK222" s="359"/>
      <c r="AL222" s="359"/>
      <c r="AM222" s="359"/>
      <c r="AN222" s="342" t="s">
        <v>131</v>
      </c>
      <c r="AO222" s="342"/>
      <c r="AP222" s="342"/>
      <c r="AQ222" s="342"/>
      <c r="AR222" s="342"/>
      <c r="CR222" s="36"/>
    </row>
    <row r="223" spans="1:96" s="30" customFormat="1" ht="5.45" customHeight="1" x14ac:dyDescent="0.2">
      <c r="A223" s="31"/>
      <c r="B223" s="342"/>
      <c r="C223" s="342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42"/>
      <c r="AH223" s="342"/>
      <c r="AI223" s="359"/>
      <c r="AJ223" s="359"/>
      <c r="AK223" s="359"/>
      <c r="AL223" s="359"/>
      <c r="AM223" s="359"/>
      <c r="AN223" s="342"/>
      <c r="AO223" s="342"/>
      <c r="AP223" s="342"/>
      <c r="AQ223" s="342"/>
      <c r="AR223" s="342"/>
      <c r="CR223" s="36"/>
    </row>
    <row r="224" spans="1:96" s="30" customFormat="1" ht="5.45" customHeight="1" x14ac:dyDescent="0.2">
      <c r="A224" s="31"/>
      <c r="B224" s="342"/>
      <c r="C224" s="342"/>
      <c r="D224" s="342"/>
      <c r="E224" s="342"/>
      <c r="F224" s="342"/>
      <c r="G224" s="342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  <c r="AA224" s="342"/>
      <c r="AB224" s="342"/>
      <c r="AC224" s="342"/>
      <c r="AD224" s="342"/>
      <c r="AE224" s="342"/>
      <c r="AF224" s="342"/>
      <c r="AG224" s="342"/>
      <c r="AH224" s="342"/>
      <c r="AI224" s="359"/>
      <c r="AJ224" s="359"/>
      <c r="AK224" s="359"/>
      <c r="AL224" s="359"/>
      <c r="AM224" s="359"/>
      <c r="AN224" s="342"/>
      <c r="AO224" s="342"/>
      <c r="AP224" s="342"/>
      <c r="AQ224" s="342"/>
      <c r="AR224" s="342"/>
      <c r="CR224" s="36"/>
    </row>
    <row r="225" spans="1:96" s="30" customFormat="1" ht="5.45" customHeight="1" x14ac:dyDescent="0.2">
      <c r="A225" s="31"/>
      <c r="B225" s="5"/>
      <c r="C225" s="5"/>
      <c r="D225" s="342" t="s">
        <v>281</v>
      </c>
      <c r="E225" s="342"/>
      <c r="F225" s="342"/>
      <c r="G225" s="342"/>
      <c r="H225" s="342"/>
      <c r="I225" s="342"/>
      <c r="J225" s="342"/>
      <c r="K225" s="342"/>
      <c r="L225" s="342"/>
      <c r="M225" s="342"/>
      <c r="N225" s="342"/>
      <c r="O225" s="342"/>
      <c r="P225" s="342"/>
      <c r="Q225" s="342"/>
      <c r="R225" s="342"/>
      <c r="S225" s="342"/>
      <c r="T225" s="342"/>
      <c r="U225" s="419" t="s">
        <v>282</v>
      </c>
      <c r="V225" s="419"/>
      <c r="W225" s="419"/>
      <c r="X225" s="419"/>
      <c r="Y225" s="419"/>
      <c r="Z225" s="419"/>
      <c r="AA225" s="419"/>
      <c r="AB225" s="419"/>
      <c r="AC225" s="419"/>
      <c r="AD225" s="419"/>
      <c r="AE225" s="419"/>
      <c r="AF225" s="419"/>
      <c r="AG225" s="419"/>
      <c r="AH225" s="419"/>
      <c r="AI225" s="359" t="s">
        <v>124</v>
      </c>
      <c r="AJ225" s="359"/>
      <c r="AK225" s="359"/>
      <c r="AL225" s="359"/>
      <c r="AM225" s="359"/>
      <c r="AN225" s="342" t="s">
        <v>134</v>
      </c>
      <c r="AO225" s="342"/>
      <c r="AP225" s="342"/>
      <c r="AQ225" s="342"/>
      <c r="AR225" s="342"/>
      <c r="CR225" s="36"/>
    </row>
    <row r="226" spans="1:96" s="30" customFormat="1" ht="5.45" customHeight="1" x14ac:dyDescent="0.2">
      <c r="A226" s="31"/>
      <c r="B226" s="94"/>
      <c r="C226" s="5"/>
      <c r="D226" s="342"/>
      <c r="E226" s="342"/>
      <c r="F226" s="342"/>
      <c r="G226" s="342"/>
      <c r="H226" s="342"/>
      <c r="I226" s="342"/>
      <c r="J226" s="342"/>
      <c r="K226" s="342"/>
      <c r="L226" s="342"/>
      <c r="M226" s="342"/>
      <c r="N226" s="342"/>
      <c r="O226" s="342"/>
      <c r="P226" s="342"/>
      <c r="Q226" s="342"/>
      <c r="R226" s="342"/>
      <c r="S226" s="342"/>
      <c r="T226" s="342"/>
      <c r="U226" s="419"/>
      <c r="V226" s="419"/>
      <c r="W226" s="419"/>
      <c r="X226" s="419"/>
      <c r="Y226" s="419"/>
      <c r="Z226" s="419"/>
      <c r="AA226" s="419"/>
      <c r="AB226" s="419"/>
      <c r="AC226" s="419"/>
      <c r="AD226" s="419"/>
      <c r="AE226" s="419"/>
      <c r="AF226" s="419"/>
      <c r="AG226" s="419"/>
      <c r="AH226" s="419"/>
      <c r="AI226" s="359"/>
      <c r="AJ226" s="359"/>
      <c r="AK226" s="359"/>
      <c r="AL226" s="359"/>
      <c r="AM226" s="359"/>
      <c r="AN226" s="342"/>
      <c r="AO226" s="342"/>
      <c r="AP226" s="342"/>
      <c r="AQ226" s="342"/>
      <c r="AR226" s="342"/>
      <c r="CR226" s="36"/>
    </row>
    <row r="227" spans="1:96" s="30" customFormat="1" ht="5.45" customHeight="1" x14ac:dyDescent="0.2">
      <c r="A227" s="31"/>
      <c r="B227" s="5"/>
      <c r="C227" s="5"/>
      <c r="D227" s="342"/>
      <c r="E227" s="342"/>
      <c r="F227" s="342"/>
      <c r="G227" s="342"/>
      <c r="H227" s="342"/>
      <c r="I227" s="342"/>
      <c r="J227" s="342"/>
      <c r="K227" s="342"/>
      <c r="L227" s="342"/>
      <c r="M227" s="342"/>
      <c r="N227" s="342"/>
      <c r="O227" s="342"/>
      <c r="P227" s="342"/>
      <c r="Q227" s="342"/>
      <c r="R227" s="342"/>
      <c r="S227" s="342"/>
      <c r="T227" s="342"/>
      <c r="U227" s="419"/>
      <c r="V227" s="419"/>
      <c r="W227" s="419"/>
      <c r="X227" s="419"/>
      <c r="Y227" s="419"/>
      <c r="Z227" s="419"/>
      <c r="AA227" s="419"/>
      <c r="AB227" s="419"/>
      <c r="AC227" s="419"/>
      <c r="AD227" s="419"/>
      <c r="AE227" s="419"/>
      <c r="AF227" s="419"/>
      <c r="AG227" s="419"/>
      <c r="AH227" s="419"/>
      <c r="AI227" s="359"/>
      <c r="AJ227" s="359"/>
      <c r="AK227" s="359"/>
      <c r="AL227" s="359"/>
      <c r="AM227" s="359"/>
      <c r="AN227" s="342"/>
      <c r="AO227" s="342"/>
      <c r="AP227" s="342"/>
      <c r="AQ227" s="342"/>
      <c r="AR227" s="342"/>
      <c r="CR227" s="36"/>
    </row>
    <row r="228" spans="1:96" s="30" customFormat="1" ht="5.45" customHeight="1" x14ac:dyDescent="0.2">
      <c r="A228" s="31"/>
      <c r="B228" s="5"/>
      <c r="C228" s="5"/>
      <c r="D228" s="342" t="s">
        <v>456</v>
      </c>
      <c r="E228" s="342"/>
      <c r="F228" s="342"/>
      <c r="G228" s="342"/>
      <c r="H228" s="342"/>
      <c r="I228" s="342"/>
      <c r="J228" s="363" t="s">
        <v>458</v>
      </c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63"/>
      <c r="AU228" s="363"/>
      <c r="AV228" s="363"/>
      <c r="AW228" s="363"/>
      <c r="AX228" s="363"/>
      <c r="AY228" s="363"/>
      <c r="AZ228" s="363"/>
      <c r="CR228" s="36"/>
    </row>
    <row r="229" spans="1:96" s="30" customFormat="1" ht="5.45" customHeight="1" x14ac:dyDescent="0.2">
      <c r="A229" s="31"/>
      <c r="B229" s="94"/>
      <c r="C229" s="5"/>
      <c r="D229" s="342"/>
      <c r="E229" s="342"/>
      <c r="F229" s="342"/>
      <c r="G229" s="342"/>
      <c r="H229" s="342"/>
      <c r="I229" s="342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63"/>
      <c r="AU229" s="363"/>
      <c r="AV229" s="363"/>
      <c r="AW229" s="363"/>
      <c r="AX229" s="363"/>
      <c r="AY229" s="363"/>
      <c r="AZ229" s="363"/>
      <c r="CR229" s="36"/>
    </row>
    <row r="230" spans="1:96" s="30" customFormat="1" ht="5.45" customHeight="1" thickBot="1" x14ac:dyDescent="0.25">
      <c r="A230" s="32"/>
      <c r="B230" s="11"/>
      <c r="C230" s="11"/>
      <c r="D230" s="356"/>
      <c r="E230" s="356"/>
      <c r="F230" s="356"/>
      <c r="G230" s="356"/>
      <c r="H230" s="356"/>
      <c r="I230" s="356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68" t="s">
        <v>283</v>
      </c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</row>
    <row r="234" spans="1:96" ht="5.45" customHeight="1" x14ac:dyDescent="0.2"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</row>
    <row r="235" spans="1:96" ht="5.45" customHeight="1" thickBot="1" x14ac:dyDescent="0.25"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</row>
    <row r="236" spans="1:96" s="30" customFormat="1" ht="5.45" customHeight="1" x14ac:dyDescent="0.2">
      <c r="A236" s="29"/>
      <c r="B236" s="7"/>
      <c r="C236" s="7"/>
      <c r="D236" s="347" t="s">
        <v>46</v>
      </c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417"/>
      <c r="Y236" s="29"/>
      <c r="Z236" s="7"/>
      <c r="AA236" s="7"/>
      <c r="AB236" s="347" t="s">
        <v>284</v>
      </c>
      <c r="AC236" s="347"/>
      <c r="AD236" s="347"/>
      <c r="AE236" s="347"/>
      <c r="AF236" s="347"/>
      <c r="AG236" s="347"/>
      <c r="AH236" s="347"/>
      <c r="AI236" s="347"/>
      <c r="AJ236" s="347"/>
      <c r="AK236" s="347"/>
      <c r="AL236" s="347"/>
      <c r="AM236" s="347"/>
      <c r="AN236" s="347"/>
      <c r="AO236" s="347"/>
      <c r="AP236" s="347"/>
      <c r="AQ236" s="347"/>
      <c r="AR236" s="347"/>
      <c r="AS236" s="347"/>
      <c r="AT236" s="347"/>
      <c r="AU236" s="347"/>
      <c r="AV236" s="417"/>
      <c r="AW236" s="29"/>
      <c r="AX236" s="7"/>
      <c r="AY236" s="7"/>
      <c r="AZ236" s="347" t="s">
        <v>285</v>
      </c>
      <c r="BA236" s="347"/>
      <c r="BB236" s="347"/>
      <c r="BC236" s="347"/>
      <c r="BD236" s="347"/>
      <c r="BE236" s="347"/>
      <c r="BF236" s="347"/>
      <c r="BG236" s="347"/>
      <c r="BH236" s="347"/>
      <c r="BI236" s="347"/>
      <c r="BJ236" s="347"/>
      <c r="BK236" s="347"/>
      <c r="BL236" s="347"/>
      <c r="BM236" s="347"/>
      <c r="BN236" s="347"/>
      <c r="BO236" s="347"/>
      <c r="BP236" s="347"/>
      <c r="BQ236" s="347"/>
      <c r="BR236" s="347"/>
      <c r="BS236" s="347"/>
      <c r="BT236" s="417"/>
      <c r="BU236" s="29"/>
      <c r="BV236" s="7"/>
      <c r="BW236" s="7"/>
      <c r="BX236" s="347" t="s">
        <v>284</v>
      </c>
      <c r="BY236" s="347"/>
      <c r="BZ236" s="347"/>
      <c r="CA236" s="347"/>
      <c r="CB236" s="347"/>
      <c r="CC236" s="347"/>
      <c r="CD236" s="347"/>
      <c r="CE236" s="347"/>
      <c r="CF236" s="347"/>
      <c r="CG236" s="347"/>
      <c r="CH236" s="347"/>
      <c r="CI236" s="347"/>
      <c r="CJ236" s="347"/>
      <c r="CK236" s="347"/>
      <c r="CL236" s="347"/>
      <c r="CM236" s="347"/>
      <c r="CN236" s="347"/>
      <c r="CO236" s="347"/>
      <c r="CP236" s="347"/>
      <c r="CQ236" s="347"/>
      <c r="CR236" s="417"/>
    </row>
    <row r="237" spans="1:96" s="30" customFormat="1" ht="5.45" customHeight="1" x14ac:dyDescent="0.2">
      <c r="A237" s="31"/>
      <c r="B237" s="94"/>
      <c r="C237" s="5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53"/>
      <c r="Y237" s="31"/>
      <c r="Z237" s="94"/>
      <c r="AA237" s="5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53"/>
      <c r="AW237" s="31"/>
      <c r="AX237" s="94"/>
      <c r="AY237" s="5"/>
      <c r="AZ237" s="342"/>
      <c r="BA237" s="342"/>
      <c r="BB237" s="342"/>
      <c r="BC237" s="342"/>
      <c r="BD237" s="342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53"/>
      <c r="BU237" s="31"/>
      <c r="BV237" s="94"/>
      <c r="BW237" s="5"/>
      <c r="BX237" s="342"/>
      <c r="BY237" s="342"/>
      <c r="BZ237" s="342"/>
      <c r="CA237" s="342"/>
      <c r="CB237" s="342"/>
      <c r="CC237" s="342"/>
      <c r="CD237" s="342"/>
      <c r="CE237" s="342"/>
      <c r="CF237" s="342"/>
      <c r="CG237" s="342"/>
      <c r="CH237" s="342"/>
      <c r="CI237" s="342"/>
      <c r="CJ237" s="342"/>
      <c r="CK237" s="342"/>
      <c r="CL237" s="342"/>
      <c r="CM237" s="342"/>
      <c r="CN237" s="342"/>
      <c r="CO237" s="342"/>
      <c r="CP237" s="342"/>
      <c r="CQ237" s="342"/>
      <c r="CR237" s="353"/>
    </row>
    <row r="238" spans="1:96" s="30" customFormat="1" ht="5.45" customHeight="1" x14ac:dyDescent="0.2">
      <c r="A238" s="31"/>
      <c r="B238" s="5"/>
      <c r="C238" s="5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53"/>
      <c r="Y238" s="31"/>
      <c r="Z238" s="5"/>
      <c r="AA238" s="5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  <c r="AS238" s="342"/>
      <c r="AT238" s="342"/>
      <c r="AU238" s="342"/>
      <c r="AV238" s="353"/>
      <c r="AW238" s="31"/>
      <c r="AX238" s="5"/>
      <c r="AY238" s="5"/>
      <c r="AZ238" s="342"/>
      <c r="BA238" s="342"/>
      <c r="BB238" s="342"/>
      <c r="BC238" s="342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53"/>
      <c r="BU238" s="31"/>
      <c r="BV238" s="5"/>
      <c r="BW238" s="5"/>
      <c r="BX238" s="342"/>
      <c r="BY238" s="342"/>
      <c r="BZ238" s="342"/>
      <c r="CA238" s="342"/>
      <c r="CB238" s="342"/>
      <c r="CC238" s="342"/>
      <c r="CD238" s="342"/>
      <c r="CE238" s="342"/>
      <c r="CF238" s="342"/>
      <c r="CG238" s="342"/>
      <c r="CH238" s="342"/>
      <c r="CI238" s="342"/>
      <c r="CJ238" s="342"/>
      <c r="CK238" s="342"/>
      <c r="CL238" s="342"/>
      <c r="CM238" s="342"/>
      <c r="CN238" s="342"/>
      <c r="CO238" s="342"/>
      <c r="CP238" s="342"/>
      <c r="CQ238" s="342"/>
      <c r="CR238" s="353"/>
    </row>
    <row r="239" spans="1:96" s="30" customFormat="1" ht="5.45" customHeight="1" x14ac:dyDescent="0.2">
      <c r="A239" s="31"/>
      <c r="X239" s="36"/>
      <c r="Y239" s="31"/>
      <c r="AV239" s="36"/>
      <c r="AW239" s="31"/>
      <c r="BT239" s="36"/>
      <c r="BU239" s="31"/>
      <c r="BX239" s="342" t="s">
        <v>286</v>
      </c>
      <c r="BY239" s="342"/>
      <c r="BZ239" s="342"/>
      <c r="CA239" s="342"/>
      <c r="CB239" s="342"/>
      <c r="CC239" s="342"/>
      <c r="CD239" s="342"/>
      <c r="CE239" s="342"/>
      <c r="CF239" s="342"/>
      <c r="CG239" s="342"/>
      <c r="CH239" s="342"/>
      <c r="CI239" s="342"/>
      <c r="CJ239" s="342"/>
      <c r="CK239" s="342"/>
      <c r="CL239" s="342"/>
      <c r="CM239" s="342"/>
      <c r="CN239" s="342"/>
      <c r="CO239" s="342"/>
      <c r="CP239" s="342"/>
      <c r="CQ239" s="342"/>
      <c r="CR239" s="353"/>
    </row>
    <row r="240" spans="1:96" s="30" customFormat="1" ht="5.45" customHeight="1" x14ac:dyDescent="0.2">
      <c r="A240" s="31"/>
      <c r="X240" s="36"/>
      <c r="Y240" s="31"/>
      <c r="AV240" s="36"/>
      <c r="AW240" s="31"/>
      <c r="BT240" s="36"/>
      <c r="BU240" s="31"/>
      <c r="BX240" s="342"/>
      <c r="BY240" s="342"/>
      <c r="BZ240" s="342"/>
      <c r="CA240" s="342"/>
      <c r="CB240" s="342"/>
      <c r="CC240" s="342"/>
      <c r="CD240" s="342"/>
      <c r="CE240" s="342"/>
      <c r="CF240" s="342"/>
      <c r="CG240" s="342"/>
      <c r="CH240" s="342"/>
      <c r="CI240" s="342"/>
      <c r="CJ240" s="342"/>
      <c r="CK240" s="342"/>
      <c r="CL240" s="342"/>
      <c r="CM240" s="342"/>
      <c r="CN240" s="342"/>
      <c r="CO240" s="342"/>
      <c r="CP240" s="342"/>
      <c r="CQ240" s="342"/>
      <c r="CR240" s="353"/>
    </row>
    <row r="241" spans="1:96" s="30" customFormat="1" ht="5.45" customHeight="1" x14ac:dyDescent="0.2">
      <c r="A241" s="31"/>
      <c r="X241" s="36"/>
      <c r="Y241" s="31"/>
      <c r="AV241" s="36"/>
      <c r="AW241" s="31"/>
      <c r="BT241" s="36"/>
      <c r="BU241" s="31"/>
      <c r="BX241" s="342"/>
      <c r="BY241" s="342"/>
      <c r="BZ241" s="342"/>
      <c r="CA241" s="342"/>
      <c r="CB241" s="342"/>
      <c r="CC241" s="342"/>
      <c r="CD241" s="342"/>
      <c r="CE241" s="342"/>
      <c r="CF241" s="342"/>
      <c r="CG241" s="342"/>
      <c r="CH241" s="342"/>
      <c r="CI241" s="342"/>
      <c r="CJ241" s="342"/>
      <c r="CK241" s="342"/>
      <c r="CL241" s="342"/>
      <c r="CM241" s="342"/>
      <c r="CN241" s="342"/>
      <c r="CO241" s="342"/>
      <c r="CP241" s="342"/>
      <c r="CQ241" s="342"/>
      <c r="CR241" s="353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439" t="s">
        <v>307</v>
      </c>
      <c r="F244" s="439"/>
      <c r="G244" s="439"/>
      <c r="H244" s="439"/>
      <c r="I244" s="439"/>
      <c r="J244" s="439"/>
      <c r="K244" s="439"/>
      <c r="L244" s="439"/>
      <c r="M244" s="439"/>
      <c r="N244" s="439"/>
      <c r="O244" s="439"/>
      <c r="P244" s="439"/>
      <c r="Q244" s="69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69"/>
      <c r="R245" s="69"/>
      <c r="S245" s="69"/>
      <c r="T245" s="69"/>
      <c r="U245" s="69"/>
      <c r="V245" s="69"/>
      <c r="W245" s="69"/>
      <c r="X245" s="36"/>
      <c r="Y245" s="31"/>
      <c r="AD245" s="46"/>
      <c r="AH245" s="49"/>
      <c r="AI245" s="49"/>
      <c r="AJ245" s="49"/>
      <c r="AK245" s="49"/>
      <c r="AL245" s="49"/>
      <c r="AM245" s="4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440"/>
      <c r="F246" s="440"/>
      <c r="G246" s="440"/>
      <c r="H246" s="440"/>
      <c r="I246" s="440"/>
      <c r="J246" s="440"/>
      <c r="K246" s="440"/>
      <c r="L246" s="440"/>
      <c r="M246" s="440"/>
      <c r="N246" s="440"/>
      <c r="O246" s="440"/>
      <c r="P246" s="440"/>
      <c r="Q246" s="69"/>
      <c r="R246" s="69"/>
      <c r="S246" s="69"/>
      <c r="T246" s="69"/>
      <c r="U246" s="69"/>
      <c r="V246" s="69"/>
      <c r="W246" s="69"/>
      <c r="X246" s="36"/>
      <c r="Y246" s="31"/>
      <c r="AF246" s="439" t="s">
        <v>307</v>
      </c>
      <c r="AG246" s="439"/>
      <c r="AH246" s="439"/>
      <c r="AI246" s="439"/>
      <c r="AJ246" s="439"/>
      <c r="AK246" s="439"/>
      <c r="AL246" s="439"/>
      <c r="AM246" s="439"/>
      <c r="AN246" s="439"/>
      <c r="AO246" s="439"/>
      <c r="AP246" s="439"/>
      <c r="AQ246" s="439"/>
      <c r="AV246" s="36"/>
      <c r="AW246" s="31"/>
      <c r="BD246" s="439" t="s">
        <v>307</v>
      </c>
      <c r="BE246" s="439"/>
      <c r="BF246" s="439"/>
      <c r="BG246" s="439"/>
      <c r="BH246" s="439"/>
      <c r="BI246" s="439"/>
      <c r="BJ246" s="439"/>
      <c r="BK246" s="439"/>
      <c r="BL246" s="439"/>
      <c r="BM246" s="439"/>
      <c r="BN246" s="439"/>
      <c r="BO246" s="439"/>
      <c r="BT246" s="36"/>
      <c r="BU246" s="31"/>
      <c r="CB246" s="439" t="s">
        <v>307</v>
      </c>
      <c r="CC246" s="439"/>
      <c r="CD246" s="439"/>
      <c r="CE246" s="439"/>
      <c r="CF246" s="439"/>
      <c r="CG246" s="439"/>
      <c r="CH246" s="439"/>
      <c r="CI246" s="439"/>
      <c r="CJ246" s="439"/>
      <c r="CK246" s="439"/>
      <c r="CL246" s="439"/>
      <c r="CM246" s="439"/>
      <c r="CR246" s="36"/>
    </row>
    <row r="247" spans="1:96" s="30" customFormat="1" ht="5.45" customHeight="1" x14ac:dyDescent="0.2">
      <c r="A247" s="31"/>
      <c r="E247" s="458"/>
      <c r="F247" s="458"/>
      <c r="G247" s="458"/>
      <c r="H247" s="458"/>
      <c r="I247" s="458"/>
      <c r="J247" s="458"/>
      <c r="K247" s="458"/>
      <c r="L247" s="458"/>
      <c r="M247" s="458"/>
      <c r="N247" s="458"/>
      <c r="O247" s="458"/>
      <c r="P247" s="458"/>
      <c r="Q247" s="458"/>
      <c r="R247" s="69"/>
      <c r="S247" s="69"/>
      <c r="T247" s="69"/>
      <c r="U247" s="69"/>
      <c r="V247" s="69"/>
      <c r="W247" s="69"/>
      <c r="X247" s="36"/>
      <c r="Y247" s="31"/>
      <c r="AF247" s="439"/>
      <c r="AG247" s="439"/>
      <c r="AH247" s="439"/>
      <c r="AI247" s="439"/>
      <c r="AJ247" s="439"/>
      <c r="AK247" s="439"/>
      <c r="AL247" s="439"/>
      <c r="AM247" s="439"/>
      <c r="AN247" s="439"/>
      <c r="AO247" s="439"/>
      <c r="AP247" s="439"/>
      <c r="AQ247" s="439"/>
      <c r="AV247" s="36"/>
      <c r="AW247" s="31"/>
      <c r="BD247" s="439"/>
      <c r="BE247" s="439"/>
      <c r="BF247" s="439"/>
      <c r="BG247" s="439"/>
      <c r="BH247" s="439"/>
      <c r="BI247" s="439"/>
      <c r="BJ247" s="439"/>
      <c r="BK247" s="439"/>
      <c r="BL247" s="439"/>
      <c r="BM247" s="439"/>
      <c r="BN247" s="439"/>
      <c r="BO247" s="439"/>
      <c r="BT247" s="36"/>
      <c r="BU247" s="31"/>
      <c r="CB247" s="439"/>
      <c r="CC247" s="439"/>
      <c r="CD247" s="439"/>
      <c r="CE247" s="439"/>
      <c r="CF247" s="439"/>
      <c r="CG247" s="439"/>
      <c r="CH247" s="439"/>
      <c r="CI247" s="439"/>
      <c r="CJ247" s="439"/>
      <c r="CK247" s="439"/>
      <c r="CL247" s="439"/>
      <c r="CM247" s="439"/>
      <c r="CR247" s="36"/>
    </row>
    <row r="248" spans="1:96" s="30" customFormat="1" ht="5.45" customHeight="1" x14ac:dyDescent="0.2">
      <c r="A248" s="31"/>
      <c r="B248" s="457" t="s">
        <v>293</v>
      </c>
      <c r="C248" s="457"/>
      <c r="D248" s="457"/>
      <c r="E248" s="458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  <c r="R248" s="69"/>
      <c r="S248" s="69"/>
      <c r="T248" s="69"/>
      <c r="U248" s="69"/>
      <c r="V248" s="69"/>
      <c r="W248" s="69"/>
      <c r="X248" s="36"/>
      <c r="Y248" s="31"/>
      <c r="Z248" s="457" t="s">
        <v>293</v>
      </c>
      <c r="AA248" s="457"/>
      <c r="AB248" s="457"/>
      <c r="AC248" s="68"/>
      <c r="AD248" s="68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69"/>
      <c r="AV248" s="36"/>
      <c r="AW248" s="31"/>
      <c r="AX248" s="457" t="s">
        <v>293</v>
      </c>
      <c r="AY248" s="457"/>
      <c r="AZ248" s="457"/>
      <c r="BA248" s="68"/>
      <c r="BB248" s="68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69"/>
      <c r="BT248" s="36"/>
      <c r="BU248" s="31"/>
      <c r="BV248" s="457" t="s">
        <v>293</v>
      </c>
      <c r="BW248" s="457"/>
      <c r="BX248" s="457"/>
      <c r="BY248" s="68"/>
      <c r="BZ248" s="68"/>
      <c r="CB248" s="440"/>
      <c r="CC248" s="440"/>
      <c r="CD248" s="440"/>
      <c r="CE248" s="440"/>
      <c r="CF248" s="440"/>
      <c r="CG248" s="440"/>
      <c r="CH248" s="440"/>
      <c r="CI248" s="440"/>
      <c r="CJ248" s="440"/>
      <c r="CK248" s="440"/>
      <c r="CL248" s="440"/>
      <c r="CM248" s="440"/>
      <c r="CR248" s="36"/>
    </row>
    <row r="249" spans="1:96" s="30" customFormat="1" ht="5.45" customHeight="1" x14ac:dyDescent="0.2">
      <c r="A249" s="31"/>
      <c r="B249" s="457"/>
      <c r="C249" s="457"/>
      <c r="D249" s="457"/>
      <c r="E249" s="458"/>
      <c r="F249" s="458"/>
      <c r="G249" s="458"/>
      <c r="H249" s="458"/>
      <c r="I249" s="458"/>
      <c r="J249" s="458"/>
      <c r="K249" s="458"/>
      <c r="L249" s="458"/>
      <c r="M249" s="458"/>
      <c r="N249" s="458"/>
      <c r="O249" s="458"/>
      <c r="P249" s="458"/>
      <c r="Q249" s="458"/>
      <c r="R249" s="69"/>
      <c r="S249" s="69"/>
      <c r="T249" s="69"/>
      <c r="U249" s="69"/>
      <c r="V249" s="69"/>
      <c r="W249" s="69"/>
      <c r="X249" s="36"/>
      <c r="Y249" s="31"/>
      <c r="Z249" s="457"/>
      <c r="AA249" s="457"/>
      <c r="AB249" s="457"/>
      <c r="AC249" s="68"/>
      <c r="AD249" s="68"/>
      <c r="AF249" s="455"/>
      <c r="AG249" s="455"/>
      <c r="AH249" s="455"/>
      <c r="AI249" s="455"/>
      <c r="AJ249" s="455"/>
      <c r="AK249" s="455"/>
      <c r="AL249" s="455"/>
      <c r="AM249" s="455"/>
      <c r="AN249" s="455"/>
      <c r="AO249" s="455"/>
      <c r="AP249" s="455"/>
      <c r="AQ249" s="455"/>
      <c r="AR249" s="455"/>
      <c r="AV249" s="36"/>
      <c r="AW249" s="31"/>
      <c r="AX249" s="457"/>
      <c r="AY249" s="457"/>
      <c r="AZ249" s="457"/>
      <c r="BA249" s="68"/>
      <c r="BB249" s="68"/>
      <c r="BD249" s="455"/>
      <c r="BE249" s="455"/>
      <c r="BF249" s="455"/>
      <c r="BG249" s="455"/>
      <c r="BH249" s="455"/>
      <c r="BI249" s="455"/>
      <c r="BJ249" s="455"/>
      <c r="BK249" s="455"/>
      <c r="BL249" s="455"/>
      <c r="BM249" s="455"/>
      <c r="BN249" s="455"/>
      <c r="BO249" s="455"/>
      <c r="BP249" s="455"/>
      <c r="BT249" s="36"/>
      <c r="BU249" s="31"/>
      <c r="BV249" s="457"/>
      <c r="BW249" s="457"/>
      <c r="BX249" s="457"/>
      <c r="BY249" s="68"/>
      <c r="BZ249" s="68"/>
      <c r="CB249" s="455"/>
      <c r="CC249" s="455"/>
      <c r="CD249" s="455"/>
      <c r="CE249" s="455"/>
      <c r="CF249" s="455"/>
      <c r="CG249" s="455"/>
      <c r="CH249" s="455"/>
      <c r="CI249" s="455"/>
      <c r="CJ249" s="455"/>
      <c r="CK249" s="455"/>
      <c r="CL249" s="455"/>
      <c r="CM249" s="455"/>
      <c r="CN249" s="455"/>
      <c r="CO249" s="69"/>
      <c r="CR249" s="36"/>
    </row>
    <row r="250" spans="1:96" s="30" customFormat="1" ht="5.45" customHeight="1" x14ac:dyDescent="0.2">
      <c r="A250" s="31"/>
      <c r="B250" s="457"/>
      <c r="C250" s="457"/>
      <c r="D250" s="457"/>
      <c r="E250" s="458"/>
      <c r="F250" s="458"/>
      <c r="G250" s="458"/>
      <c r="H250" s="458"/>
      <c r="I250" s="458"/>
      <c r="J250" s="458"/>
      <c r="K250" s="458"/>
      <c r="L250" s="458"/>
      <c r="M250" s="458"/>
      <c r="N250" s="458"/>
      <c r="O250" s="458"/>
      <c r="P250" s="458"/>
      <c r="Q250" s="458"/>
      <c r="R250" s="69"/>
      <c r="S250" s="69"/>
      <c r="T250" s="69"/>
      <c r="U250" s="69"/>
      <c r="V250" s="69"/>
      <c r="W250" s="69"/>
      <c r="X250" s="36"/>
      <c r="Y250" s="31"/>
      <c r="Z250" s="457"/>
      <c r="AA250" s="457"/>
      <c r="AB250" s="457"/>
      <c r="AC250" s="68"/>
      <c r="AD250" s="68"/>
      <c r="AF250" s="455"/>
      <c r="AG250" s="455"/>
      <c r="AH250" s="455"/>
      <c r="AI250" s="455"/>
      <c r="AJ250" s="455"/>
      <c r="AK250" s="455"/>
      <c r="AL250" s="455"/>
      <c r="AM250" s="455"/>
      <c r="AN250" s="455"/>
      <c r="AO250" s="455"/>
      <c r="AP250" s="455"/>
      <c r="AQ250" s="455"/>
      <c r="AR250" s="455"/>
      <c r="AV250" s="36"/>
      <c r="AW250" s="31"/>
      <c r="AX250" s="457"/>
      <c r="AY250" s="457"/>
      <c r="AZ250" s="457"/>
      <c r="BA250" s="68"/>
      <c r="BB250" s="68"/>
      <c r="BD250" s="455"/>
      <c r="BE250" s="455"/>
      <c r="BF250" s="455"/>
      <c r="BG250" s="455"/>
      <c r="BH250" s="455"/>
      <c r="BI250" s="455"/>
      <c r="BJ250" s="455"/>
      <c r="BK250" s="455"/>
      <c r="BL250" s="455"/>
      <c r="BM250" s="455"/>
      <c r="BN250" s="455"/>
      <c r="BO250" s="455"/>
      <c r="BP250" s="455"/>
      <c r="BT250" s="36"/>
      <c r="BU250" s="31"/>
      <c r="BV250" s="457"/>
      <c r="BW250" s="457"/>
      <c r="BX250" s="457"/>
      <c r="BY250" s="68"/>
      <c r="BZ250" s="68"/>
      <c r="CB250" s="455"/>
      <c r="CC250" s="455"/>
      <c r="CD250" s="455"/>
      <c r="CE250" s="455"/>
      <c r="CF250" s="455"/>
      <c r="CG250" s="455"/>
      <c r="CH250" s="455"/>
      <c r="CI250" s="455"/>
      <c r="CJ250" s="455"/>
      <c r="CK250" s="455"/>
      <c r="CL250" s="455"/>
      <c r="CM250" s="455"/>
      <c r="CN250" s="455"/>
      <c r="CO250" s="69"/>
      <c r="CR250" s="36"/>
    </row>
    <row r="251" spans="1:96" s="30" customFormat="1" ht="5.45" customHeight="1" x14ac:dyDescent="0.2">
      <c r="A251" s="31"/>
      <c r="B251" s="444" t="s">
        <v>296</v>
      </c>
      <c r="C251" s="444"/>
      <c r="D251" s="445"/>
      <c r="E251" s="451"/>
      <c r="F251" s="452"/>
      <c r="G251" s="452"/>
      <c r="H251" s="452"/>
      <c r="I251" s="452"/>
      <c r="J251" s="452"/>
      <c r="K251" s="452"/>
      <c r="L251" s="452"/>
      <c r="M251" s="452"/>
      <c r="N251" s="452"/>
      <c r="O251" s="452"/>
      <c r="P251" s="452"/>
      <c r="Q251" s="452"/>
      <c r="R251" s="452"/>
      <c r="S251" s="452"/>
      <c r="T251" s="452"/>
      <c r="U251" s="452"/>
      <c r="X251" s="36"/>
      <c r="Y251" s="31"/>
      <c r="Z251" s="444" t="s">
        <v>296</v>
      </c>
      <c r="AA251" s="444"/>
      <c r="AB251" s="445"/>
      <c r="AC251" s="447"/>
      <c r="AD251" s="448"/>
      <c r="AE251" s="448"/>
      <c r="AF251" s="455"/>
      <c r="AG251" s="455"/>
      <c r="AH251" s="455"/>
      <c r="AI251" s="455"/>
      <c r="AJ251" s="455"/>
      <c r="AK251" s="455"/>
      <c r="AL251" s="455"/>
      <c r="AM251" s="455"/>
      <c r="AN251" s="455"/>
      <c r="AO251" s="455"/>
      <c r="AP251" s="455"/>
      <c r="AQ251" s="455"/>
      <c r="AR251" s="455"/>
      <c r="AV251" s="36"/>
      <c r="AW251" s="31"/>
      <c r="AX251" s="444" t="s">
        <v>296</v>
      </c>
      <c r="AY251" s="444"/>
      <c r="AZ251" s="445"/>
      <c r="BA251" s="447"/>
      <c r="BB251" s="448"/>
      <c r="BC251" s="448"/>
      <c r="BD251" s="455"/>
      <c r="BE251" s="455"/>
      <c r="BF251" s="455"/>
      <c r="BG251" s="455"/>
      <c r="BH251" s="455"/>
      <c r="BI251" s="455"/>
      <c r="BJ251" s="455"/>
      <c r="BK251" s="455"/>
      <c r="BL251" s="455"/>
      <c r="BM251" s="455"/>
      <c r="BN251" s="455"/>
      <c r="BO251" s="455"/>
      <c r="BP251" s="455"/>
      <c r="BT251" s="36"/>
      <c r="BU251" s="31"/>
      <c r="BV251" s="444" t="s">
        <v>296</v>
      </c>
      <c r="BW251" s="444"/>
      <c r="BX251" s="445"/>
      <c r="BY251" s="447"/>
      <c r="BZ251" s="448"/>
      <c r="CA251" s="448"/>
      <c r="CB251" s="455"/>
      <c r="CC251" s="455"/>
      <c r="CD251" s="455"/>
      <c r="CE251" s="455"/>
      <c r="CF251" s="455"/>
      <c r="CG251" s="455"/>
      <c r="CH251" s="455"/>
      <c r="CI251" s="455"/>
      <c r="CJ251" s="455"/>
      <c r="CK251" s="455"/>
      <c r="CL251" s="455"/>
      <c r="CM251" s="455"/>
      <c r="CN251" s="455"/>
      <c r="CO251" s="69"/>
      <c r="CR251" s="36"/>
    </row>
    <row r="252" spans="1:96" s="30" customFormat="1" ht="5.45" customHeight="1" x14ac:dyDescent="0.2">
      <c r="A252" s="31"/>
      <c r="B252" s="444"/>
      <c r="C252" s="444"/>
      <c r="D252" s="445"/>
      <c r="E252" s="451"/>
      <c r="F252" s="452"/>
      <c r="G252" s="452"/>
      <c r="H252" s="452"/>
      <c r="I252" s="452"/>
      <c r="J252" s="452"/>
      <c r="K252" s="452"/>
      <c r="L252" s="452"/>
      <c r="M252" s="452"/>
      <c r="N252" s="452"/>
      <c r="O252" s="452"/>
      <c r="P252" s="452"/>
      <c r="Q252" s="452"/>
      <c r="R252" s="452"/>
      <c r="S252" s="452"/>
      <c r="T252" s="452"/>
      <c r="U252" s="452"/>
      <c r="X252" s="36"/>
      <c r="Y252" s="31"/>
      <c r="Z252" s="444"/>
      <c r="AA252" s="444"/>
      <c r="AB252" s="445"/>
      <c r="AC252" s="447"/>
      <c r="AD252" s="448"/>
      <c r="AE252" s="448"/>
      <c r="AF252" s="455"/>
      <c r="AG252" s="455"/>
      <c r="AH252" s="455"/>
      <c r="AI252" s="455"/>
      <c r="AJ252" s="455"/>
      <c r="AK252" s="455"/>
      <c r="AL252" s="455"/>
      <c r="AM252" s="455"/>
      <c r="AN252" s="455"/>
      <c r="AO252" s="455"/>
      <c r="AP252" s="455"/>
      <c r="AQ252" s="455"/>
      <c r="AR252" s="455"/>
      <c r="AV252" s="36"/>
      <c r="AW252" s="31"/>
      <c r="AX252" s="444"/>
      <c r="AY252" s="444"/>
      <c r="AZ252" s="445"/>
      <c r="BA252" s="447"/>
      <c r="BB252" s="448"/>
      <c r="BC252" s="448"/>
      <c r="BD252" s="455"/>
      <c r="BE252" s="455"/>
      <c r="BF252" s="455"/>
      <c r="BG252" s="455"/>
      <c r="BH252" s="455"/>
      <c r="BI252" s="455"/>
      <c r="BJ252" s="455"/>
      <c r="BK252" s="455"/>
      <c r="BL252" s="455"/>
      <c r="BM252" s="455"/>
      <c r="BN252" s="455"/>
      <c r="BO252" s="455"/>
      <c r="BP252" s="455"/>
      <c r="BT252" s="36"/>
      <c r="BU252" s="31"/>
      <c r="BV252" s="444"/>
      <c r="BW252" s="444"/>
      <c r="BX252" s="445"/>
      <c r="BY252" s="447"/>
      <c r="BZ252" s="448"/>
      <c r="CA252" s="448"/>
      <c r="CB252" s="455"/>
      <c r="CC252" s="455"/>
      <c r="CD252" s="455"/>
      <c r="CE252" s="455"/>
      <c r="CF252" s="455"/>
      <c r="CG252" s="455"/>
      <c r="CH252" s="455"/>
      <c r="CI252" s="455"/>
      <c r="CJ252" s="455"/>
      <c r="CK252" s="455"/>
      <c r="CL252" s="455"/>
      <c r="CM252" s="455"/>
      <c r="CN252" s="455"/>
      <c r="CO252" s="69"/>
      <c r="CR252" s="36"/>
    </row>
    <row r="253" spans="1:96" s="30" customFormat="1" ht="5.45" customHeight="1" x14ac:dyDescent="0.2">
      <c r="A253" s="31"/>
      <c r="B253" s="444"/>
      <c r="C253" s="444"/>
      <c r="D253" s="445"/>
      <c r="E253" s="451"/>
      <c r="F253" s="452"/>
      <c r="G253" s="452"/>
      <c r="H253" s="452"/>
      <c r="I253" s="452"/>
      <c r="J253" s="452"/>
      <c r="K253" s="452"/>
      <c r="L253" s="452"/>
      <c r="M253" s="452"/>
      <c r="N253" s="452"/>
      <c r="O253" s="452"/>
      <c r="P253" s="452"/>
      <c r="Q253" s="452"/>
      <c r="R253" s="452"/>
      <c r="S253" s="452"/>
      <c r="T253" s="452"/>
      <c r="U253" s="452"/>
      <c r="X253" s="36"/>
      <c r="Y253" s="31"/>
      <c r="Z253" s="444"/>
      <c r="AA253" s="444"/>
      <c r="AB253" s="445"/>
      <c r="AC253" s="456"/>
      <c r="AD253" s="446"/>
      <c r="AE253" s="446"/>
      <c r="AF253" s="447"/>
      <c r="AG253" s="448"/>
      <c r="AH253" s="448"/>
      <c r="AI253" s="448"/>
      <c r="AJ253" s="448"/>
      <c r="AK253" s="448"/>
      <c r="AL253" s="448"/>
      <c r="AM253" s="448"/>
      <c r="AN253" s="448"/>
      <c r="AO253" s="448"/>
      <c r="AP253" s="448"/>
      <c r="AQ253" s="448"/>
      <c r="AR253" s="448"/>
      <c r="AS253" s="448"/>
      <c r="AV253" s="36"/>
      <c r="AW253" s="31"/>
      <c r="AX253" s="444"/>
      <c r="AY253" s="444"/>
      <c r="AZ253" s="445"/>
      <c r="BA253" s="31"/>
      <c r="BD253" s="447"/>
      <c r="BE253" s="448"/>
      <c r="BF253" s="448"/>
      <c r="BG253" s="448"/>
      <c r="BH253" s="448"/>
      <c r="BI253" s="448"/>
      <c r="BJ253" s="448"/>
      <c r="BK253" s="448"/>
      <c r="BL253" s="448"/>
      <c r="BM253" s="448"/>
      <c r="BN253" s="448"/>
      <c r="BO253" s="448"/>
      <c r="BP253" s="448"/>
      <c r="BQ253" s="448"/>
      <c r="BT253" s="36"/>
      <c r="BU253" s="31"/>
      <c r="BV253" s="444"/>
      <c r="BW253" s="444"/>
      <c r="BX253" s="445"/>
      <c r="BY253" s="70"/>
      <c r="BZ253" s="446"/>
      <c r="CA253" s="446"/>
      <c r="CB253" s="447"/>
      <c r="CC253" s="448"/>
      <c r="CD253" s="448"/>
      <c r="CE253" s="448"/>
      <c r="CF253" s="448"/>
      <c r="CG253" s="448"/>
      <c r="CH253" s="448"/>
      <c r="CI253" s="448"/>
      <c r="CJ253" s="448"/>
      <c r="CK253" s="448"/>
      <c r="CL253" s="448"/>
      <c r="CM253" s="448"/>
      <c r="CN253" s="448"/>
      <c r="CO253" s="448"/>
      <c r="CR253" s="36"/>
    </row>
    <row r="254" spans="1:96" s="30" customFormat="1" ht="5.45" customHeight="1" x14ac:dyDescent="0.2">
      <c r="A254" s="31"/>
      <c r="B254" s="444"/>
      <c r="C254" s="444"/>
      <c r="D254" s="445"/>
      <c r="E254" s="451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X254" s="36"/>
      <c r="Y254" s="31"/>
      <c r="Z254" s="444"/>
      <c r="AA254" s="444"/>
      <c r="AB254" s="445"/>
      <c r="AC254" s="70"/>
      <c r="AD254" s="71"/>
      <c r="AE254" s="71"/>
      <c r="AF254" s="447"/>
      <c r="AG254" s="448"/>
      <c r="AH254" s="448"/>
      <c r="AI254" s="448"/>
      <c r="AJ254" s="448"/>
      <c r="AK254" s="448"/>
      <c r="AL254" s="448"/>
      <c r="AM254" s="448"/>
      <c r="AN254" s="448"/>
      <c r="AO254" s="448"/>
      <c r="AP254" s="448"/>
      <c r="AQ254" s="448"/>
      <c r="AR254" s="448"/>
      <c r="AS254" s="448"/>
      <c r="AV254" s="36"/>
      <c r="AW254" s="31"/>
      <c r="AX254" s="444"/>
      <c r="AY254" s="444"/>
      <c r="AZ254" s="445"/>
      <c r="BA254" s="31"/>
      <c r="BD254" s="447"/>
      <c r="BE254" s="448"/>
      <c r="BF254" s="448"/>
      <c r="BG254" s="448"/>
      <c r="BH254" s="448"/>
      <c r="BI254" s="448"/>
      <c r="BJ254" s="448"/>
      <c r="BK254" s="448"/>
      <c r="BL254" s="448"/>
      <c r="BM254" s="448"/>
      <c r="BN254" s="448"/>
      <c r="BO254" s="448"/>
      <c r="BP254" s="448"/>
      <c r="BQ254" s="448"/>
      <c r="BT254" s="36"/>
      <c r="BU254" s="31"/>
      <c r="BV254" s="444"/>
      <c r="BW254" s="444"/>
      <c r="BX254" s="445"/>
      <c r="BY254" s="31"/>
      <c r="BZ254" s="31"/>
      <c r="CA254" s="71"/>
      <c r="CB254" s="447"/>
      <c r="CC254" s="448"/>
      <c r="CD254" s="448"/>
      <c r="CE254" s="448"/>
      <c r="CF254" s="448"/>
      <c r="CG254" s="448"/>
      <c r="CH254" s="448"/>
      <c r="CI254" s="448"/>
      <c r="CJ254" s="448"/>
      <c r="CK254" s="448"/>
      <c r="CL254" s="448"/>
      <c r="CM254" s="448"/>
      <c r="CN254" s="448"/>
      <c r="CO254" s="448"/>
      <c r="CR254" s="36"/>
    </row>
    <row r="255" spans="1:96" s="30" customFormat="1" ht="5.45" customHeight="1" x14ac:dyDescent="0.2">
      <c r="A255" s="31"/>
      <c r="B255" s="444"/>
      <c r="C255" s="444"/>
      <c r="D255" s="445"/>
      <c r="E255" s="451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X255" s="36"/>
      <c r="Y255" s="31"/>
      <c r="Z255" s="444"/>
      <c r="AA255" s="444"/>
      <c r="AB255" s="445"/>
      <c r="AC255" s="31"/>
      <c r="AF255" s="447"/>
      <c r="AG255" s="448"/>
      <c r="AH255" s="448"/>
      <c r="AI255" s="448"/>
      <c r="AJ255" s="448"/>
      <c r="AK255" s="448"/>
      <c r="AL255" s="448"/>
      <c r="AM255" s="448"/>
      <c r="AN255" s="448"/>
      <c r="AO255" s="448"/>
      <c r="AP255" s="448"/>
      <c r="AQ255" s="448"/>
      <c r="AR255" s="448"/>
      <c r="AS255" s="448"/>
      <c r="AV255" s="36"/>
      <c r="AW255" s="31"/>
      <c r="AX255" s="444"/>
      <c r="AY255" s="444"/>
      <c r="AZ255" s="445"/>
      <c r="BA255" s="31"/>
      <c r="BD255" s="447"/>
      <c r="BE255" s="448"/>
      <c r="BF255" s="448"/>
      <c r="BG255" s="448"/>
      <c r="BH255" s="448"/>
      <c r="BI255" s="448"/>
      <c r="BJ255" s="448"/>
      <c r="BK255" s="448"/>
      <c r="BL255" s="448"/>
      <c r="BM255" s="448"/>
      <c r="BN255" s="448"/>
      <c r="BO255" s="448"/>
      <c r="BP255" s="448"/>
      <c r="BQ255" s="448"/>
      <c r="BT255" s="36"/>
      <c r="BU255" s="31"/>
      <c r="BV255" s="444"/>
      <c r="BW255" s="444"/>
      <c r="BX255" s="445"/>
      <c r="BY255" s="31"/>
      <c r="BZ255" s="31"/>
      <c r="CB255" s="447"/>
      <c r="CC255" s="448"/>
      <c r="CD255" s="448"/>
      <c r="CE255" s="448"/>
      <c r="CF255" s="448"/>
      <c r="CG255" s="448"/>
      <c r="CH255" s="448"/>
      <c r="CI255" s="448"/>
      <c r="CJ255" s="448"/>
      <c r="CK255" s="448"/>
      <c r="CL255" s="448"/>
      <c r="CM255" s="448"/>
      <c r="CN255" s="448"/>
      <c r="CO255" s="448"/>
      <c r="CR255" s="36"/>
    </row>
    <row r="256" spans="1:96" s="30" customFormat="1" ht="5.45" customHeight="1" x14ac:dyDescent="0.2">
      <c r="A256" s="31"/>
      <c r="B256" s="444"/>
      <c r="C256" s="444"/>
      <c r="D256" s="445"/>
      <c r="E256" s="451"/>
      <c r="F256" s="452"/>
      <c r="G256" s="452"/>
      <c r="H256" s="452"/>
      <c r="I256" s="452"/>
      <c r="J256" s="452"/>
      <c r="K256" s="452"/>
      <c r="L256" s="452"/>
      <c r="M256" s="452"/>
      <c r="N256" s="452"/>
      <c r="O256" s="452"/>
      <c r="P256" s="452"/>
      <c r="Q256" s="452"/>
      <c r="R256" s="452"/>
      <c r="S256" s="452"/>
      <c r="T256" s="452"/>
      <c r="U256" s="452"/>
      <c r="X256" s="36"/>
      <c r="Y256" s="31"/>
      <c r="Z256" s="444"/>
      <c r="AA256" s="444"/>
      <c r="AB256" s="445"/>
      <c r="AC256" s="31"/>
      <c r="AF256" s="447"/>
      <c r="AG256" s="448"/>
      <c r="AH256" s="448"/>
      <c r="AI256" s="448"/>
      <c r="AJ256" s="448"/>
      <c r="AK256" s="448"/>
      <c r="AL256" s="448"/>
      <c r="AM256" s="448"/>
      <c r="AN256" s="448"/>
      <c r="AO256" s="448"/>
      <c r="AP256" s="448"/>
      <c r="AQ256" s="448"/>
      <c r="AR256" s="448"/>
      <c r="AS256" s="448"/>
      <c r="AV256" s="36"/>
      <c r="AW256" s="31"/>
      <c r="AX256" s="444"/>
      <c r="AY256" s="444"/>
      <c r="AZ256" s="445"/>
      <c r="BA256" s="31"/>
      <c r="BD256" s="447"/>
      <c r="BE256" s="448"/>
      <c r="BF256" s="448"/>
      <c r="BG256" s="448"/>
      <c r="BH256" s="448"/>
      <c r="BI256" s="448"/>
      <c r="BJ256" s="448"/>
      <c r="BK256" s="448"/>
      <c r="BL256" s="448"/>
      <c r="BM256" s="448"/>
      <c r="BN256" s="448"/>
      <c r="BO256" s="448"/>
      <c r="BP256" s="448"/>
      <c r="BQ256" s="448"/>
      <c r="BT256" s="36"/>
      <c r="BU256" s="31"/>
      <c r="BV256" s="444"/>
      <c r="BW256" s="444"/>
      <c r="BX256" s="445"/>
      <c r="BY256" s="31"/>
      <c r="BZ256" s="31"/>
      <c r="CB256" s="447"/>
      <c r="CC256" s="448"/>
      <c r="CD256" s="448"/>
      <c r="CE256" s="448"/>
      <c r="CF256" s="448"/>
      <c r="CG256" s="448"/>
      <c r="CH256" s="448"/>
      <c r="CI256" s="448"/>
      <c r="CJ256" s="448"/>
      <c r="CK256" s="448"/>
      <c r="CL256" s="448"/>
      <c r="CM256" s="448"/>
      <c r="CN256" s="448"/>
      <c r="CO256" s="448"/>
      <c r="CR256" s="36"/>
    </row>
    <row r="257" spans="1:96" s="30" customFormat="1" ht="5.45" customHeight="1" x14ac:dyDescent="0.2">
      <c r="A257" s="31"/>
      <c r="B257" s="444"/>
      <c r="C257" s="444"/>
      <c r="D257" s="445"/>
      <c r="E257" s="451"/>
      <c r="F257" s="452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X257" s="36"/>
      <c r="Y257" s="31"/>
      <c r="Z257" s="444"/>
      <c r="AA257" s="444"/>
      <c r="AB257" s="445"/>
      <c r="AC257" s="31"/>
      <c r="AF257" s="447"/>
      <c r="AG257" s="448"/>
      <c r="AH257" s="448"/>
      <c r="AI257" s="448"/>
      <c r="AJ257" s="448"/>
      <c r="AK257" s="448"/>
      <c r="AL257" s="448"/>
      <c r="AM257" s="448"/>
      <c r="AN257" s="448"/>
      <c r="AO257" s="448"/>
      <c r="AP257" s="448"/>
      <c r="AQ257" s="448"/>
      <c r="AR257" s="448"/>
      <c r="AS257" s="448"/>
      <c r="AV257" s="36"/>
      <c r="AW257" s="31"/>
      <c r="AX257" s="444"/>
      <c r="AY257" s="444"/>
      <c r="AZ257" s="445"/>
      <c r="BA257" s="31"/>
      <c r="BD257" s="447"/>
      <c r="BE257" s="448"/>
      <c r="BF257" s="448"/>
      <c r="BG257" s="448"/>
      <c r="BH257" s="448"/>
      <c r="BI257" s="448"/>
      <c r="BJ257" s="448"/>
      <c r="BK257" s="448"/>
      <c r="BL257" s="448"/>
      <c r="BM257" s="448"/>
      <c r="BN257" s="448"/>
      <c r="BO257" s="448"/>
      <c r="BP257" s="448"/>
      <c r="BQ257" s="448"/>
      <c r="BT257" s="36"/>
      <c r="BU257" s="31"/>
      <c r="BV257" s="444"/>
      <c r="BW257" s="444"/>
      <c r="BX257" s="445"/>
      <c r="BY257" s="31"/>
      <c r="BZ257" s="31"/>
      <c r="CB257" s="447"/>
      <c r="CC257" s="448"/>
      <c r="CD257" s="448"/>
      <c r="CE257" s="448"/>
      <c r="CF257" s="448"/>
      <c r="CG257" s="448"/>
      <c r="CH257" s="448"/>
      <c r="CI257" s="448"/>
      <c r="CJ257" s="448"/>
      <c r="CK257" s="448"/>
      <c r="CL257" s="448"/>
      <c r="CM257" s="448"/>
      <c r="CN257" s="448"/>
      <c r="CO257" s="448"/>
      <c r="CR257" s="36"/>
    </row>
    <row r="258" spans="1:96" s="30" customFormat="1" ht="5.45" customHeight="1" x14ac:dyDescent="0.2">
      <c r="A258" s="31"/>
      <c r="B258" s="444"/>
      <c r="C258" s="444"/>
      <c r="D258" s="445"/>
      <c r="E258" s="451"/>
      <c r="F258" s="452"/>
      <c r="G258" s="452"/>
      <c r="H258" s="452"/>
      <c r="I258" s="452"/>
      <c r="J258" s="452"/>
      <c r="K258" s="452"/>
      <c r="L258" s="452"/>
      <c r="M258" s="452"/>
      <c r="N258" s="452"/>
      <c r="O258" s="452"/>
      <c r="P258" s="452"/>
      <c r="Q258" s="452"/>
      <c r="R258" s="452"/>
      <c r="S258" s="452"/>
      <c r="T258" s="452"/>
      <c r="U258" s="452"/>
      <c r="X258" s="36"/>
      <c r="Y258" s="31"/>
      <c r="Z258" s="444"/>
      <c r="AA258" s="444"/>
      <c r="AB258" s="445"/>
      <c r="AC258" s="31"/>
      <c r="AF258" s="447"/>
      <c r="AG258" s="448"/>
      <c r="AH258" s="448"/>
      <c r="AI258" s="448"/>
      <c r="AJ258" s="448"/>
      <c r="AK258" s="448"/>
      <c r="AL258" s="448"/>
      <c r="AM258" s="448"/>
      <c r="AN258" s="448"/>
      <c r="AO258" s="448"/>
      <c r="AP258" s="448"/>
      <c r="AQ258" s="448"/>
      <c r="AR258" s="448"/>
      <c r="AS258" s="448"/>
      <c r="AV258" s="36"/>
      <c r="AW258" s="31"/>
      <c r="AX258" s="444"/>
      <c r="AY258" s="444"/>
      <c r="AZ258" s="445"/>
      <c r="BA258" s="31"/>
      <c r="BD258" s="447"/>
      <c r="BE258" s="448"/>
      <c r="BF258" s="448"/>
      <c r="BG258" s="448"/>
      <c r="BH258" s="448"/>
      <c r="BI258" s="448"/>
      <c r="BJ258" s="448"/>
      <c r="BK258" s="448"/>
      <c r="BL258" s="448"/>
      <c r="BM258" s="448"/>
      <c r="BN258" s="448"/>
      <c r="BO258" s="448"/>
      <c r="BP258" s="448"/>
      <c r="BQ258" s="448"/>
      <c r="BT258" s="36"/>
      <c r="BU258" s="31"/>
      <c r="BV258" s="444"/>
      <c r="BW258" s="444"/>
      <c r="BX258" s="445"/>
      <c r="BY258" s="31"/>
      <c r="BZ258" s="31"/>
      <c r="CB258" s="447"/>
      <c r="CC258" s="448"/>
      <c r="CD258" s="448"/>
      <c r="CE258" s="448"/>
      <c r="CF258" s="448"/>
      <c r="CG258" s="448"/>
      <c r="CH258" s="448"/>
      <c r="CI258" s="448"/>
      <c r="CJ258" s="448"/>
      <c r="CK258" s="448"/>
      <c r="CL258" s="448"/>
      <c r="CM258" s="448"/>
      <c r="CN258" s="448"/>
      <c r="CO258" s="448"/>
      <c r="CR258" s="36"/>
    </row>
    <row r="259" spans="1:96" s="30" customFormat="1" ht="5.45" customHeight="1" x14ac:dyDescent="0.2">
      <c r="A259" s="31"/>
      <c r="B259" s="444"/>
      <c r="C259" s="444"/>
      <c r="D259" s="445"/>
      <c r="E259" s="451"/>
      <c r="F259" s="452"/>
      <c r="G259" s="452"/>
      <c r="H259" s="452"/>
      <c r="I259" s="452"/>
      <c r="J259" s="452"/>
      <c r="K259" s="452"/>
      <c r="L259" s="452"/>
      <c r="M259" s="452"/>
      <c r="N259" s="452"/>
      <c r="O259" s="452"/>
      <c r="P259" s="452"/>
      <c r="Q259" s="452"/>
      <c r="R259" s="452"/>
      <c r="S259" s="452"/>
      <c r="T259" s="452"/>
      <c r="U259" s="452"/>
      <c r="X259" s="36"/>
      <c r="Y259" s="31"/>
      <c r="Z259" s="444"/>
      <c r="AA259" s="444"/>
      <c r="AB259" s="445"/>
      <c r="AC259" s="31"/>
      <c r="AF259" s="447"/>
      <c r="AG259" s="448"/>
      <c r="AH259" s="448"/>
      <c r="AI259" s="448"/>
      <c r="AJ259" s="448"/>
      <c r="AK259" s="448"/>
      <c r="AL259" s="448"/>
      <c r="AM259" s="448"/>
      <c r="AN259" s="448"/>
      <c r="AO259" s="448"/>
      <c r="AP259" s="448"/>
      <c r="AQ259" s="448"/>
      <c r="AR259" s="448"/>
      <c r="AS259" s="448"/>
      <c r="AV259" s="36"/>
      <c r="AW259" s="31"/>
      <c r="AX259" s="444"/>
      <c r="AY259" s="444"/>
      <c r="AZ259" s="445"/>
      <c r="BA259" s="31"/>
      <c r="BD259" s="447"/>
      <c r="BE259" s="448"/>
      <c r="BF259" s="448"/>
      <c r="BG259" s="448"/>
      <c r="BH259" s="448"/>
      <c r="BI259" s="448"/>
      <c r="BJ259" s="448"/>
      <c r="BK259" s="448"/>
      <c r="BL259" s="448"/>
      <c r="BM259" s="448"/>
      <c r="BN259" s="448"/>
      <c r="BO259" s="448"/>
      <c r="BP259" s="448"/>
      <c r="BQ259" s="448"/>
      <c r="BT259" s="36"/>
      <c r="BU259" s="31"/>
      <c r="BV259" s="444"/>
      <c r="BW259" s="444"/>
      <c r="BX259" s="445"/>
      <c r="BY259" s="31"/>
      <c r="BZ259" s="31"/>
      <c r="CB259" s="447"/>
      <c r="CC259" s="448"/>
      <c r="CD259" s="448"/>
      <c r="CE259" s="448"/>
      <c r="CF259" s="448"/>
      <c r="CG259" s="448"/>
      <c r="CH259" s="448"/>
      <c r="CI259" s="448"/>
      <c r="CJ259" s="448"/>
      <c r="CK259" s="448"/>
      <c r="CL259" s="448"/>
      <c r="CM259" s="448"/>
      <c r="CN259" s="448"/>
      <c r="CO259" s="448"/>
      <c r="CR259" s="36"/>
    </row>
    <row r="260" spans="1:96" s="30" customFormat="1" ht="5.45" customHeight="1" x14ac:dyDescent="0.2">
      <c r="A260" s="31"/>
      <c r="B260" s="444"/>
      <c r="C260" s="444"/>
      <c r="D260" s="445"/>
      <c r="E260" s="451"/>
      <c r="F260" s="452"/>
      <c r="G260" s="452"/>
      <c r="H260" s="452"/>
      <c r="I260" s="452"/>
      <c r="J260" s="452"/>
      <c r="K260" s="452"/>
      <c r="L260" s="452"/>
      <c r="M260" s="452"/>
      <c r="N260" s="452"/>
      <c r="O260" s="452"/>
      <c r="P260" s="452"/>
      <c r="Q260" s="452"/>
      <c r="R260" s="452"/>
      <c r="S260" s="452"/>
      <c r="T260" s="452"/>
      <c r="U260" s="452"/>
      <c r="X260" s="36"/>
      <c r="Y260" s="31"/>
      <c r="Z260" s="444"/>
      <c r="AA260" s="444"/>
      <c r="AB260" s="445"/>
      <c r="AC260" s="31"/>
      <c r="AF260" s="447"/>
      <c r="AG260" s="448"/>
      <c r="AH260" s="448"/>
      <c r="AI260" s="448"/>
      <c r="AJ260" s="448"/>
      <c r="AK260" s="448"/>
      <c r="AL260" s="448"/>
      <c r="AM260" s="448"/>
      <c r="AN260" s="448"/>
      <c r="AO260" s="448"/>
      <c r="AP260" s="448"/>
      <c r="AQ260" s="448"/>
      <c r="AR260" s="448"/>
      <c r="AS260" s="448"/>
      <c r="AV260" s="36"/>
      <c r="AW260" s="31"/>
      <c r="AX260" s="444"/>
      <c r="AY260" s="444"/>
      <c r="AZ260" s="445"/>
      <c r="BA260" s="31"/>
      <c r="BD260" s="447"/>
      <c r="BE260" s="448"/>
      <c r="BF260" s="448"/>
      <c r="BG260" s="448"/>
      <c r="BH260" s="448"/>
      <c r="BI260" s="448"/>
      <c r="BJ260" s="448"/>
      <c r="BK260" s="448"/>
      <c r="BL260" s="448"/>
      <c r="BM260" s="448"/>
      <c r="BN260" s="448"/>
      <c r="BO260" s="448"/>
      <c r="BP260" s="448"/>
      <c r="BQ260" s="448"/>
      <c r="BT260" s="36"/>
      <c r="BU260" s="31"/>
      <c r="BV260" s="444"/>
      <c r="BW260" s="444"/>
      <c r="BX260" s="445"/>
      <c r="BY260" s="31"/>
      <c r="BZ260" s="31"/>
      <c r="CB260" s="447"/>
      <c r="CC260" s="448"/>
      <c r="CD260" s="448"/>
      <c r="CE260" s="448"/>
      <c r="CF260" s="448"/>
      <c r="CG260" s="448"/>
      <c r="CH260" s="448"/>
      <c r="CI260" s="448"/>
      <c r="CJ260" s="448"/>
      <c r="CK260" s="448"/>
      <c r="CL260" s="448"/>
      <c r="CM260" s="448"/>
      <c r="CN260" s="448"/>
      <c r="CO260" s="448"/>
      <c r="CR260" s="36"/>
    </row>
    <row r="261" spans="1:96" s="30" customFormat="1" ht="5.45" customHeight="1" thickBot="1" x14ac:dyDescent="0.25">
      <c r="A261" s="31"/>
      <c r="B261" s="444"/>
      <c r="C261" s="444"/>
      <c r="D261" s="445"/>
      <c r="E261" s="453"/>
      <c r="F261" s="454"/>
      <c r="G261" s="454"/>
      <c r="H261" s="454"/>
      <c r="I261" s="454"/>
      <c r="J261" s="454"/>
      <c r="K261" s="454"/>
      <c r="L261" s="454"/>
      <c r="M261" s="454"/>
      <c r="N261" s="454"/>
      <c r="O261" s="454"/>
      <c r="P261" s="454"/>
      <c r="Q261" s="454"/>
      <c r="R261" s="454"/>
      <c r="S261" s="454"/>
      <c r="T261" s="454"/>
      <c r="U261" s="454"/>
      <c r="X261" s="36"/>
      <c r="Z261" s="444"/>
      <c r="AA261" s="444"/>
      <c r="AB261" s="445"/>
      <c r="AC261" s="32"/>
      <c r="AD261" s="38"/>
      <c r="AE261" s="38"/>
      <c r="AF261" s="449"/>
      <c r="AG261" s="450"/>
      <c r="AH261" s="450"/>
      <c r="AI261" s="450"/>
      <c r="AJ261" s="450"/>
      <c r="AK261" s="450"/>
      <c r="AL261" s="450"/>
      <c r="AM261" s="450"/>
      <c r="AN261" s="450"/>
      <c r="AO261" s="450"/>
      <c r="AP261" s="450"/>
      <c r="AQ261" s="450"/>
      <c r="AR261" s="450"/>
      <c r="AS261" s="450"/>
      <c r="AV261" s="36"/>
      <c r="AX261" s="444"/>
      <c r="AY261" s="444"/>
      <c r="AZ261" s="445"/>
      <c r="BA261" s="32"/>
      <c r="BB261" s="38"/>
      <c r="BC261" s="38"/>
      <c r="BD261" s="449"/>
      <c r="BE261" s="450"/>
      <c r="BF261" s="450"/>
      <c r="BG261" s="450"/>
      <c r="BH261" s="450"/>
      <c r="BI261" s="450"/>
      <c r="BJ261" s="450"/>
      <c r="BK261" s="450"/>
      <c r="BL261" s="450"/>
      <c r="BM261" s="450"/>
      <c r="BN261" s="450"/>
      <c r="BO261" s="450"/>
      <c r="BP261" s="450"/>
      <c r="BQ261" s="450"/>
      <c r="BT261" s="36"/>
      <c r="BV261" s="444"/>
      <c r="BW261" s="444"/>
      <c r="BX261" s="445"/>
      <c r="BY261" s="32"/>
      <c r="BZ261" s="32"/>
      <c r="CA261" s="38"/>
      <c r="CB261" s="449"/>
      <c r="CC261" s="450"/>
      <c r="CD261" s="450"/>
      <c r="CE261" s="450"/>
      <c r="CF261" s="450"/>
      <c r="CG261" s="450"/>
      <c r="CH261" s="450"/>
      <c r="CI261" s="450"/>
      <c r="CJ261" s="450"/>
      <c r="CK261" s="450"/>
      <c r="CL261" s="450"/>
      <c r="CM261" s="450"/>
      <c r="CN261" s="450"/>
      <c r="CO261" s="450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63" t="s">
        <v>287</v>
      </c>
      <c r="CD263" s="363"/>
      <c r="CE263" s="363"/>
      <c r="CF263" s="363"/>
      <c r="CG263" s="363"/>
      <c r="CH263" s="363"/>
      <c r="CI263" s="363"/>
      <c r="CJ263" s="342" t="s">
        <v>89</v>
      </c>
      <c r="CK263" s="342"/>
      <c r="CL263" s="342"/>
      <c r="CM263" s="342"/>
      <c r="CN263" s="342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63"/>
      <c r="CD264" s="363"/>
      <c r="CE264" s="363"/>
      <c r="CF264" s="363"/>
      <c r="CG264" s="363"/>
      <c r="CH264" s="363"/>
      <c r="CI264" s="363"/>
      <c r="CJ264" s="342"/>
      <c r="CK264" s="342"/>
      <c r="CL264" s="342"/>
      <c r="CM264" s="342"/>
      <c r="CN264" s="342"/>
      <c r="CR264" s="36"/>
    </row>
    <row r="265" spans="1:96" s="30" customFormat="1" ht="5.45" customHeight="1" x14ac:dyDescent="0.2">
      <c r="A265" s="37"/>
      <c r="B265" s="49"/>
      <c r="C265" s="49"/>
      <c r="D265" s="49"/>
      <c r="E265" s="363" t="s">
        <v>287</v>
      </c>
      <c r="F265" s="363"/>
      <c r="G265" s="363"/>
      <c r="H265" s="363"/>
      <c r="I265" s="363"/>
      <c r="J265" s="363"/>
      <c r="K265" s="363"/>
      <c r="L265" s="342" t="s">
        <v>89</v>
      </c>
      <c r="M265" s="342"/>
      <c r="N265" s="342"/>
      <c r="O265" s="342"/>
      <c r="P265" s="342"/>
      <c r="X265" s="36"/>
      <c r="Y265" s="49"/>
      <c r="Z265" s="49"/>
      <c r="AA265" s="49"/>
      <c r="AB265" s="49"/>
      <c r="AF265" s="363" t="s">
        <v>287</v>
      </c>
      <c r="AG265" s="363"/>
      <c r="AH265" s="363"/>
      <c r="AI265" s="363"/>
      <c r="AJ265" s="363"/>
      <c r="AK265" s="363"/>
      <c r="AL265" s="363"/>
      <c r="AM265" s="342" t="s">
        <v>89</v>
      </c>
      <c r="AN265" s="342"/>
      <c r="AO265" s="342"/>
      <c r="AP265" s="342"/>
      <c r="AQ265" s="342"/>
      <c r="AV265" s="36"/>
      <c r="AW265" s="49"/>
      <c r="AX265" s="49"/>
      <c r="AY265" s="49"/>
      <c r="AZ265" s="49"/>
      <c r="BD265" s="363" t="s">
        <v>287</v>
      </c>
      <c r="BE265" s="363"/>
      <c r="BF265" s="363"/>
      <c r="BG265" s="363"/>
      <c r="BH265" s="363"/>
      <c r="BI265" s="363"/>
      <c r="BJ265" s="363"/>
      <c r="BK265" s="342" t="s">
        <v>89</v>
      </c>
      <c r="BL265" s="342"/>
      <c r="BM265" s="342"/>
      <c r="BN265" s="342"/>
      <c r="BO265" s="342"/>
      <c r="BT265" s="36"/>
      <c r="BU265" s="49"/>
      <c r="BV265" s="49"/>
      <c r="BW265" s="49"/>
      <c r="BX265" s="49"/>
      <c r="CC265" s="363"/>
      <c r="CD265" s="363"/>
      <c r="CE265" s="363"/>
      <c r="CF265" s="363"/>
      <c r="CG265" s="363"/>
      <c r="CH265" s="363"/>
      <c r="CI265" s="363"/>
      <c r="CJ265" s="342"/>
      <c r="CK265" s="342"/>
      <c r="CL265" s="342"/>
      <c r="CM265" s="342"/>
      <c r="CN265" s="342"/>
      <c r="CR265" s="36"/>
    </row>
    <row r="266" spans="1:96" s="30" customFormat="1" ht="5.45" customHeight="1" x14ac:dyDescent="0.2">
      <c r="A266" s="37"/>
      <c r="B266" s="49"/>
      <c r="C266" s="49"/>
      <c r="D266" s="49"/>
      <c r="E266" s="363"/>
      <c r="F266" s="363"/>
      <c r="G266" s="363"/>
      <c r="H266" s="363"/>
      <c r="I266" s="363"/>
      <c r="J266" s="363"/>
      <c r="K266" s="363"/>
      <c r="L266" s="342"/>
      <c r="M266" s="342"/>
      <c r="N266" s="342"/>
      <c r="O266" s="342"/>
      <c r="P266" s="342"/>
      <c r="X266" s="36"/>
      <c r="Y266" s="49"/>
      <c r="Z266" s="49"/>
      <c r="AA266" s="49"/>
      <c r="AB266" s="49"/>
      <c r="AF266" s="363"/>
      <c r="AG266" s="363"/>
      <c r="AH266" s="363"/>
      <c r="AI266" s="363"/>
      <c r="AJ266" s="363"/>
      <c r="AK266" s="363"/>
      <c r="AL266" s="363"/>
      <c r="AM266" s="342"/>
      <c r="AN266" s="342"/>
      <c r="AO266" s="342"/>
      <c r="AP266" s="342"/>
      <c r="AQ266" s="342"/>
      <c r="AV266" s="36"/>
      <c r="AW266" s="49"/>
      <c r="AX266" s="49"/>
      <c r="AY266" s="49"/>
      <c r="AZ266" s="49"/>
      <c r="BD266" s="363"/>
      <c r="BE266" s="363"/>
      <c r="BF266" s="363"/>
      <c r="BG266" s="363"/>
      <c r="BH266" s="363"/>
      <c r="BI266" s="363"/>
      <c r="BJ266" s="363"/>
      <c r="BK266" s="342"/>
      <c r="BL266" s="342"/>
      <c r="BM266" s="342"/>
      <c r="BN266" s="342"/>
      <c r="BO266" s="342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63"/>
      <c r="F267" s="363"/>
      <c r="G267" s="363"/>
      <c r="H267" s="363"/>
      <c r="I267" s="363"/>
      <c r="J267" s="363"/>
      <c r="K267" s="363"/>
      <c r="L267" s="342"/>
      <c r="M267" s="342"/>
      <c r="N267" s="342"/>
      <c r="O267" s="342"/>
      <c r="P267" s="342"/>
      <c r="X267" s="36"/>
      <c r="Y267" s="49"/>
      <c r="Z267" s="49"/>
      <c r="AA267" s="49"/>
      <c r="AB267" s="49"/>
      <c r="AF267" s="363"/>
      <c r="AG267" s="363"/>
      <c r="AH267" s="363"/>
      <c r="AI267" s="363"/>
      <c r="AJ267" s="363"/>
      <c r="AK267" s="363"/>
      <c r="AL267" s="363"/>
      <c r="AM267" s="342"/>
      <c r="AN267" s="342"/>
      <c r="AO267" s="342"/>
      <c r="AP267" s="342"/>
      <c r="AQ267" s="342"/>
      <c r="AV267" s="36"/>
      <c r="AW267" s="49"/>
      <c r="AX267" s="49"/>
      <c r="AY267" s="49"/>
      <c r="AZ267" s="49"/>
      <c r="BD267" s="363"/>
      <c r="BE267" s="363"/>
      <c r="BF267" s="363"/>
      <c r="BG267" s="363"/>
      <c r="BH267" s="363"/>
      <c r="BI267" s="363"/>
      <c r="BJ267" s="363"/>
      <c r="BK267" s="342"/>
      <c r="BL267" s="342"/>
      <c r="BM267" s="342"/>
      <c r="BN267" s="342"/>
      <c r="BO267" s="342"/>
      <c r="BT267" s="36"/>
      <c r="BU267" s="49"/>
      <c r="BV267" s="49"/>
      <c r="BW267" s="49"/>
      <c r="BX267" s="49"/>
      <c r="CA267" s="363" t="s">
        <v>287</v>
      </c>
      <c r="CB267" s="363"/>
      <c r="CC267" s="363"/>
      <c r="CD267" s="363"/>
      <c r="CE267" s="363"/>
      <c r="CF267" s="363"/>
      <c r="CG267" s="363"/>
      <c r="CH267" s="342" t="s">
        <v>89</v>
      </c>
      <c r="CI267" s="342"/>
      <c r="CJ267" s="342"/>
      <c r="CK267" s="342"/>
      <c r="CL267" s="342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63"/>
      <c r="CB268" s="363"/>
      <c r="CC268" s="363"/>
      <c r="CD268" s="363"/>
      <c r="CE268" s="363"/>
      <c r="CF268" s="363"/>
      <c r="CG268" s="363"/>
      <c r="CH268" s="342"/>
      <c r="CI268" s="342"/>
      <c r="CJ268" s="342"/>
      <c r="CK268" s="342"/>
      <c r="CL268" s="342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63"/>
      <c r="CB269" s="363"/>
      <c r="CC269" s="363"/>
      <c r="CD269" s="363"/>
      <c r="CE269" s="363"/>
      <c r="CF269" s="363"/>
      <c r="CG269" s="363"/>
      <c r="CH269" s="342"/>
      <c r="CI269" s="342"/>
      <c r="CJ269" s="342"/>
      <c r="CK269" s="342"/>
      <c r="CL269" s="342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347" t="s">
        <v>289</v>
      </c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  <c r="V273" s="347"/>
      <c r="W273" s="347"/>
      <c r="X273" s="347"/>
      <c r="Y273" s="347"/>
      <c r="Z273" s="347"/>
      <c r="AA273" s="347"/>
      <c r="AB273" s="347"/>
      <c r="AC273" s="347"/>
      <c r="AD273" s="347"/>
      <c r="AE273" s="347"/>
      <c r="AF273" s="347"/>
      <c r="AG273" s="347"/>
      <c r="AH273" s="347"/>
      <c r="AI273" s="347"/>
      <c r="AJ273" s="347"/>
      <c r="AK273" s="347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CR274" s="36"/>
    </row>
    <row r="275" spans="1:96" s="30" customFormat="1" ht="5.45" customHeight="1" x14ac:dyDescent="0.2">
      <c r="A275" s="31"/>
      <c r="B275" s="342"/>
      <c r="C275" s="342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342" t="s">
        <v>206</v>
      </c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W278" s="5"/>
      <c r="X278" s="5"/>
      <c r="Y278" s="342" t="s">
        <v>290</v>
      </c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R278" s="5"/>
      <c r="AS278" s="5"/>
      <c r="AT278" s="359" t="s">
        <v>147</v>
      </c>
      <c r="AU278" s="359"/>
      <c r="AV278" s="359"/>
      <c r="AW278" s="359"/>
      <c r="AX278" s="359"/>
      <c r="AY278" s="359"/>
      <c r="AZ278" s="359"/>
      <c r="BA278" s="359"/>
      <c r="BB278" s="359"/>
      <c r="BC278" s="359"/>
      <c r="BD278" s="359"/>
      <c r="BE278" s="359"/>
      <c r="BF278" s="359"/>
      <c r="BG278" s="359"/>
      <c r="BH278" s="359"/>
      <c r="BI278" s="359"/>
      <c r="BJ278" s="359"/>
      <c r="CR278" s="36"/>
    </row>
    <row r="279" spans="1:96" s="30" customFormat="1" ht="5.45" customHeight="1" x14ac:dyDescent="0.2">
      <c r="A279" s="31"/>
      <c r="B279" s="94"/>
      <c r="C279" s="5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W279" s="94"/>
      <c r="X279" s="5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R279" s="94"/>
      <c r="AS279" s="5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9"/>
      <c r="BD279" s="359"/>
      <c r="BE279" s="359"/>
      <c r="BF279" s="359"/>
      <c r="BG279" s="359"/>
      <c r="BH279" s="359"/>
      <c r="BI279" s="359"/>
      <c r="BJ279" s="359"/>
      <c r="CR279" s="36"/>
    </row>
    <row r="280" spans="1:96" s="30" customFormat="1" ht="5.45" customHeight="1" x14ac:dyDescent="0.2">
      <c r="A280" s="31"/>
      <c r="B280" s="5"/>
      <c r="C280" s="5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W280" s="5"/>
      <c r="X280" s="5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R280" s="5"/>
      <c r="AS280" s="5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359"/>
      <c r="BF280" s="359"/>
      <c r="BG280" s="359"/>
      <c r="BH280" s="359"/>
      <c r="BI280" s="359"/>
      <c r="BJ280" s="359"/>
      <c r="CR280" s="36"/>
    </row>
    <row r="281" spans="1:96" s="30" customFormat="1" ht="5.45" customHeight="1" x14ac:dyDescent="0.2">
      <c r="A281" s="31"/>
      <c r="B281" s="5"/>
      <c r="C281" s="5"/>
      <c r="D281" s="342" t="s">
        <v>291</v>
      </c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W281" s="5"/>
      <c r="X281" s="5"/>
      <c r="Y281" s="342" t="s">
        <v>292</v>
      </c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CR281" s="36"/>
    </row>
    <row r="282" spans="1:96" s="30" customFormat="1" ht="5.45" customHeight="1" x14ac:dyDescent="0.2">
      <c r="A282" s="31"/>
      <c r="B282" s="94"/>
      <c r="C282" s="5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W282" s="94"/>
      <c r="X282" s="5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CR282" s="36"/>
    </row>
    <row r="283" spans="1:96" s="30" customFormat="1" ht="5.45" customHeight="1" thickBot="1" x14ac:dyDescent="0.25">
      <c r="A283" s="32"/>
      <c r="B283" s="11"/>
      <c r="C283" s="11"/>
      <c r="D283" s="356"/>
      <c r="E283" s="356"/>
      <c r="F283" s="356"/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8"/>
      <c r="V283" s="38"/>
      <c r="W283" s="11"/>
      <c r="X283" s="11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mergeCells count="295">
    <mergeCell ref="B222:AH224"/>
    <mergeCell ref="AI222:AM224"/>
    <mergeCell ref="AN222:AR224"/>
    <mergeCell ref="D225:T227"/>
    <mergeCell ref="AI225:AM227"/>
    <mergeCell ref="CB246:CM248"/>
    <mergeCell ref="Z251:AB261"/>
    <mergeCell ref="AN225:AR227"/>
    <mergeCell ref="U225:AH227"/>
    <mergeCell ref="AX248:AZ250"/>
    <mergeCell ref="BV248:BX250"/>
    <mergeCell ref="AF249:AR252"/>
    <mergeCell ref="B233:CR235"/>
    <mergeCell ref="D236:X238"/>
    <mergeCell ref="AB236:AV238"/>
    <mergeCell ref="AZ236:BT238"/>
    <mergeCell ref="BX239:CR241"/>
    <mergeCell ref="J228:AZ230"/>
    <mergeCell ref="D228:I230"/>
    <mergeCell ref="B248:D250"/>
    <mergeCell ref="AX251:AZ261"/>
    <mergeCell ref="BX236:CR238"/>
    <mergeCell ref="CB253:CO261"/>
    <mergeCell ref="AC251:AE252"/>
    <mergeCell ref="BB219:BV221"/>
    <mergeCell ref="AN219:AR221"/>
    <mergeCell ref="D215:V217"/>
    <mergeCell ref="X216:AH218"/>
    <mergeCell ref="AV219:BA221"/>
    <mergeCell ref="AN197:AU199"/>
    <mergeCell ref="AV197:AZ199"/>
    <mergeCell ref="D212:T214"/>
    <mergeCell ref="Z212:AP214"/>
    <mergeCell ref="AV212:BL214"/>
    <mergeCell ref="BA197:BP199"/>
    <mergeCell ref="AT206:BL208"/>
    <mergeCell ref="BV251:BX261"/>
    <mergeCell ref="D278:T280"/>
    <mergeCell ref="Y278:AO280"/>
    <mergeCell ref="AT278:BJ280"/>
    <mergeCell ref="BZ253:CA253"/>
    <mergeCell ref="BD253:BQ261"/>
    <mergeCell ref="E251:U261"/>
    <mergeCell ref="BK265:BO267"/>
    <mergeCell ref="CA267:CG269"/>
    <mergeCell ref="BD249:BP252"/>
    <mergeCell ref="CB249:CN252"/>
    <mergeCell ref="B251:D261"/>
    <mergeCell ref="BY251:CA252"/>
    <mergeCell ref="BA251:BC252"/>
    <mergeCell ref="AC253:AE253"/>
    <mergeCell ref="AF253:AS261"/>
    <mergeCell ref="Z248:AB250"/>
    <mergeCell ref="E247:Q250"/>
    <mergeCell ref="D281:T283"/>
    <mergeCell ref="Y281:AO283"/>
    <mergeCell ref="B273:AK275"/>
    <mergeCell ref="CJ263:CN265"/>
    <mergeCell ref="E265:K267"/>
    <mergeCell ref="L265:P267"/>
    <mergeCell ref="AF265:AL267"/>
    <mergeCell ref="AM265:AQ267"/>
    <mergeCell ref="BD265:BJ267"/>
    <mergeCell ref="CH267:CL269"/>
    <mergeCell ref="CC263:CI265"/>
    <mergeCell ref="D194:AM196"/>
    <mergeCell ref="BV194:BZ196"/>
    <mergeCell ref="D197:AM199"/>
    <mergeCell ref="BQ197:BU199"/>
    <mergeCell ref="BN194:BU196"/>
    <mergeCell ref="E244:P246"/>
    <mergeCell ref="AF246:AQ248"/>
    <mergeCell ref="BD246:BO248"/>
    <mergeCell ref="AN194:AU196"/>
    <mergeCell ref="AV194:AZ196"/>
    <mergeCell ref="AI216:AM218"/>
    <mergeCell ref="AV216:BL218"/>
    <mergeCell ref="X219:AH221"/>
    <mergeCell ref="AI219:AM221"/>
    <mergeCell ref="BV197:BZ199"/>
    <mergeCell ref="B206:R208"/>
    <mergeCell ref="D209:T211"/>
    <mergeCell ref="Z209:AP211"/>
    <mergeCell ref="AV209:BL211"/>
    <mergeCell ref="A200:C202"/>
    <mergeCell ref="D200:CR202"/>
    <mergeCell ref="A203:C205"/>
    <mergeCell ref="BB203:BH205"/>
    <mergeCell ref="D203:BA205"/>
    <mergeCell ref="CB188:CR190"/>
    <mergeCell ref="CB185:CG187"/>
    <mergeCell ref="CH185:CQ187"/>
    <mergeCell ref="D191:AM193"/>
    <mergeCell ref="AN191:AU193"/>
    <mergeCell ref="AV191:AZ193"/>
    <mergeCell ref="D185:T187"/>
    <mergeCell ref="W185:AM187"/>
    <mergeCell ref="AP185:BF187"/>
    <mergeCell ref="BI185:BY187"/>
    <mergeCell ref="D188:AM190"/>
    <mergeCell ref="AP188:BJ190"/>
    <mergeCell ref="BK188:BO190"/>
    <mergeCell ref="BP188:BT190"/>
    <mergeCell ref="B177:BB179"/>
    <mergeCell ref="BC177:BR179"/>
    <mergeCell ref="BS177:BU179"/>
    <mergeCell ref="BV177:CH179"/>
    <mergeCell ref="CI177:CR179"/>
    <mergeCell ref="B182:CR184"/>
    <mergeCell ref="B171:BB173"/>
    <mergeCell ref="BC171:BO173"/>
    <mergeCell ref="BS171:BU173"/>
    <mergeCell ref="BV171:CH173"/>
    <mergeCell ref="CI171:CM173"/>
    <mergeCell ref="B174:BB176"/>
    <mergeCell ref="BC174:BO176"/>
    <mergeCell ref="BS174:BU176"/>
    <mergeCell ref="BV174:CH176"/>
    <mergeCell ref="CI174:CM176"/>
    <mergeCell ref="B168:BB170"/>
    <mergeCell ref="BC168:BO170"/>
    <mergeCell ref="BS168:BU170"/>
    <mergeCell ref="AV119:BL121"/>
    <mergeCell ref="BR119:CH121"/>
    <mergeCell ref="B159:CR161"/>
    <mergeCell ref="Y162:AQ164"/>
    <mergeCell ref="AV162:BN164"/>
    <mergeCell ref="X136:AH138"/>
    <mergeCell ref="B128:T130"/>
    <mergeCell ref="AH128:AX130"/>
    <mergeCell ref="AY128:BS130"/>
    <mergeCell ref="Y128:AD130"/>
    <mergeCell ref="BV168:CH170"/>
    <mergeCell ref="CI168:CM170"/>
    <mergeCell ref="AC125:AL127"/>
    <mergeCell ref="AS151:CM153"/>
    <mergeCell ref="Z122:AL124"/>
    <mergeCell ref="AM122:AQ124"/>
    <mergeCell ref="D136:T138"/>
    <mergeCell ref="BV165:CH167"/>
    <mergeCell ref="CI165:CM167"/>
    <mergeCell ref="AI136:CM138"/>
    <mergeCell ref="BC165:BO167"/>
    <mergeCell ref="AS107:BK109"/>
    <mergeCell ref="BL107:BX109"/>
    <mergeCell ref="BY107:CC109"/>
    <mergeCell ref="B110:T112"/>
    <mergeCell ref="AH110:AL112"/>
    <mergeCell ref="AS110:BK112"/>
    <mergeCell ref="BL110:BX112"/>
    <mergeCell ref="BY110:CC112"/>
    <mergeCell ref="W98:AM100"/>
    <mergeCell ref="B107:T109"/>
    <mergeCell ref="U107:AG109"/>
    <mergeCell ref="U110:AG112"/>
    <mergeCell ref="AH107:AL109"/>
    <mergeCell ref="AS113:BK115"/>
    <mergeCell ref="BL113:BX115"/>
    <mergeCell ref="BY113:CC115"/>
    <mergeCell ref="B133:CR135"/>
    <mergeCell ref="B116:T118"/>
    <mergeCell ref="D119:T121"/>
    <mergeCell ref="BP122:BX124"/>
    <mergeCell ref="AM125:AQ127"/>
    <mergeCell ref="B125:AB127"/>
    <mergeCell ref="Z119:AP121"/>
    <mergeCell ref="AT122:BO124"/>
    <mergeCell ref="B122:Y124"/>
    <mergeCell ref="CD98:CH100"/>
    <mergeCell ref="CI98:CM100"/>
    <mergeCell ref="B101:CR103"/>
    <mergeCell ref="AH104:AL106"/>
    <mergeCell ref="AS104:BK106"/>
    <mergeCell ref="BL104:BX106"/>
    <mergeCell ref="BY104:CC106"/>
    <mergeCell ref="D98:T100"/>
    <mergeCell ref="BD98:BL100"/>
    <mergeCell ref="BM98:BR100"/>
    <mergeCell ref="Y104:AG106"/>
    <mergeCell ref="B104:X106"/>
    <mergeCell ref="AQ98:BC100"/>
    <mergeCell ref="BS165:BU167"/>
    <mergeCell ref="B162:U164"/>
    <mergeCell ref="B142:AA144"/>
    <mergeCell ref="AB142:AL144"/>
    <mergeCell ref="B145:V147"/>
    <mergeCell ref="B151:AG153"/>
    <mergeCell ref="W145:AO147"/>
    <mergeCell ref="B148:AG150"/>
    <mergeCell ref="AS145:CM147"/>
    <mergeCell ref="B165:Q167"/>
    <mergeCell ref="R165:BA167"/>
    <mergeCell ref="AM142:AQ144"/>
    <mergeCell ref="AS142:CM144"/>
    <mergeCell ref="D139:AB141"/>
    <mergeCell ref="D67:M69"/>
    <mergeCell ref="B64:I66"/>
    <mergeCell ref="R64:AH66"/>
    <mergeCell ref="AK64:BA66"/>
    <mergeCell ref="B56:AG58"/>
    <mergeCell ref="R67:AH69"/>
    <mergeCell ref="CK67:CM69"/>
    <mergeCell ref="B95:N97"/>
    <mergeCell ref="O95:AN97"/>
    <mergeCell ref="AO95:BB97"/>
    <mergeCell ref="BE95:BU97"/>
    <mergeCell ref="B84:V86"/>
    <mergeCell ref="AC84:AN86"/>
    <mergeCell ref="B92:CR94"/>
    <mergeCell ref="AO84:BF86"/>
    <mergeCell ref="BK84:BU86"/>
    <mergeCell ref="BV84:CP86"/>
    <mergeCell ref="BX95:CQ97"/>
    <mergeCell ref="BD64:BT66"/>
    <mergeCell ref="B61:CR63"/>
    <mergeCell ref="AK67:AQ69"/>
    <mergeCell ref="R87:AN89"/>
    <mergeCell ref="BR67:BS69"/>
    <mergeCell ref="CH64:CQ66"/>
    <mergeCell ref="D47:T49"/>
    <mergeCell ref="W47:AM49"/>
    <mergeCell ref="AW50:BB52"/>
    <mergeCell ref="B39:AY40"/>
    <mergeCell ref="D50:T52"/>
    <mergeCell ref="BI50:CK52"/>
    <mergeCell ref="B37:AY38"/>
    <mergeCell ref="BA37:CR38"/>
    <mergeCell ref="AL56:AT58"/>
    <mergeCell ref="B44:CR46"/>
    <mergeCell ref="CB47:CR49"/>
    <mergeCell ref="W50:AV52"/>
    <mergeCell ref="AP47:BF49"/>
    <mergeCell ref="BI47:BY49"/>
    <mergeCell ref="BA39:CR40"/>
    <mergeCell ref="B53:CR55"/>
    <mergeCell ref="B20:AY21"/>
    <mergeCell ref="BV20:CR21"/>
    <mergeCell ref="B22:AY23"/>
    <mergeCell ref="BZ23:CH25"/>
    <mergeCell ref="BV33:CR34"/>
    <mergeCell ref="B35:AY36"/>
    <mergeCell ref="BA35:CR36"/>
    <mergeCell ref="BA31:BT32"/>
    <mergeCell ref="BA33:BT34"/>
    <mergeCell ref="B24:AY25"/>
    <mergeCell ref="B27:AY28"/>
    <mergeCell ref="BA27:BT28"/>
    <mergeCell ref="AO87:BF89"/>
    <mergeCell ref="BK87:BU89"/>
    <mergeCell ref="BN67:BQ69"/>
    <mergeCell ref="AK70:BM72"/>
    <mergeCell ref="BV87:CP89"/>
    <mergeCell ref="CA81:CR83"/>
    <mergeCell ref="B75:CR77"/>
    <mergeCell ref="B78:N80"/>
    <mergeCell ref="O78:CR80"/>
    <mergeCell ref="B81:L83"/>
    <mergeCell ref="O81:AB83"/>
    <mergeCell ref="AE81:AR83"/>
    <mergeCell ref="AU81:BH83"/>
    <mergeCell ref="BK81:BX83"/>
    <mergeCell ref="BN70:BQ72"/>
    <mergeCell ref="BR70:BS72"/>
    <mergeCell ref="BT70:BW72"/>
    <mergeCell ref="BT67:BW69"/>
    <mergeCell ref="BX67:BZ69"/>
    <mergeCell ref="CA67:CD69"/>
    <mergeCell ref="CE67:CF69"/>
    <mergeCell ref="CG67:CJ69"/>
    <mergeCell ref="BX70:BY72"/>
    <mergeCell ref="CA70:CD72"/>
    <mergeCell ref="CE70:CF72"/>
    <mergeCell ref="CG70:CJ72"/>
    <mergeCell ref="CK70:CL72"/>
    <mergeCell ref="AR67:AV69"/>
    <mergeCell ref="AW67:BM69"/>
    <mergeCell ref="BV27:CR28"/>
    <mergeCell ref="B2:AR4"/>
    <mergeCell ref="AS2:CP4"/>
    <mergeCell ref="B7:CR9"/>
    <mergeCell ref="B10:CR12"/>
    <mergeCell ref="B13:AY14"/>
    <mergeCell ref="BV13:CR14"/>
    <mergeCell ref="B29:AY30"/>
    <mergeCell ref="BA29:BT30"/>
    <mergeCell ref="BV29:CR30"/>
    <mergeCell ref="BV31:CA32"/>
    <mergeCell ref="CB31:CR32"/>
    <mergeCell ref="B31:AY33"/>
    <mergeCell ref="B15:AY16"/>
    <mergeCell ref="BW64:CG66"/>
    <mergeCell ref="BV15:CR16"/>
    <mergeCell ref="B17:AY18"/>
    <mergeCell ref="BV17:CA18"/>
    <mergeCell ref="CB17:CR18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94</xdr:row>
                    <xdr:rowOff>9525</xdr:rowOff>
                  </from>
                  <to>
                    <xdr:col>40</xdr:col>
                    <xdr:colOff>19050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CR425"/>
  <sheetViews>
    <sheetView showGridLines="0" showRowColHeaders="0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4" width="0.875" style="5"/>
    <col min="35" max="35" width="3.25" style="5" bestFit="1" customWidth="1"/>
    <col min="36" max="39" width="0.875" style="5"/>
    <col min="40" max="40" width="0.875" style="5" customWidth="1"/>
    <col min="41" max="45" width="0.875" style="5"/>
    <col min="46" max="46" width="0.875" style="5" customWidth="1"/>
    <col min="4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68" t="s">
        <v>471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61"/>
      <c r="CR2" s="62"/>
    </row>
    <row r="3" spans="1:96" ht="5.45" customHeight="1" x14ac:dyDescent="0.2">
      <c r="A3" s="9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61"/>
      <c r="CR3" s="62"/>
    </row>
    <row r="4" spans="1:96" ht="5.45" customHeight="1" x14ac:dyDescent="0.2">
      <c r="A4" s="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459" t="s">
        <v>308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</row>
    <row r="8" spans="1:96" ht="5.45" customHeight="1" x14ac:dyDescent="0.2"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</row>
    <row r="9" spans="1:96" ht="5.45" customHeight="1" x14ac:dyDescent="0.2"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</row>
    <row r="10" spans="1:96" ht="5.45" customHeight="1" x14ac:dyDescent="0.2">
      <c r="B10" s="368" t="s">
        <v>309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</row>
    <row r="11" spans="1:96" ht="5.45" customHeight="1" x14ac:dyDescent="0.2"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</row>
    <row r="12" spans="1:96" ht="5.45" customHeight="1" thickBot="1" x14ac:dyDescent="0.25"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</row>
    <row r="13" spans="1:96" ht="5.45" customHeight="1" x14ac:dyDescent="0.2">
      <c r="A13" s="6"/>
      <c r="B13" s="373" t="s">
        <v>479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347" t="s">
        <v>310</v>
      </c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5"/>
    </row>
    <row r="14" spans="1:96" ht="5.45" customHeight="1" x14ac:dyDescent="0.2">
      <c r="A14" s="9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BU14" s="2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7"/>
    </row>
    <row r="15" spans="1:96" ht="5.45" customHeight="1" x14ac:dyDescent="0.2">
      <c r="A15" s="9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BU15" s="2"/>
      <c r="BV15" s="383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5"/>
    </row>
    <row r="16" spans="1:96" ht="5.45" customHeight="1" x14ac:dyDescent="0.2">
      <c r="A16" s="9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BU16" s="3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7"/>
    </row>
    <row r="17" spans="1:96" ht="5.45" customHeight="1" x14ac:dyDescent="0.2">
      <c r="A17" s="9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BU17" s="2"/>
      <c r="BV17" s="388" t="s">
        <v>187</v>
      </c>
      <c r="BW17" s="389"/>
      <c r="BX17" s="389"/>
      <c r="BY17" s="389"/>
      <c r="BZ17" s="389"/>
      <c r="CA17" s="389"/>
      <c r="CB17" s="397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9"/>
    </row>
    <row r="18" spans="1:96" ht="5.45" customHeight="1" x14ac:dyDescent="0.2">
      <c r="A18" s="9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BU18" s="2"/>
      <c r="BV18" s="390"/>
      <c r="BW18" s="390"/>
      <c r="BX18" s="390"/>
      <c r="BY18" s="390"/>
      <c r="BZ18" s="390"/>
      <c r="CA18" s="390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400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05" t="s">
        <v>311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2"/>
      <c r="BU20" s="1"/>
      <c r="BV20" s="388" t="s">
        <v>314</v>
      </c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9"/>
    </row>
    <row r="21" spans="1:96" ht="5.4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408"/>
      <c r="AZ21" s="2"/>
      <c r="BU21" s="2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7"/>
    </row>
    <row r="22" spans="1:96" ht="5.45" customHeight="1" x14ac:dyDescent="0.2">
      <c r="A22" s="9"/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8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8"/>
      <c r="AZ23" s="2"/>
      <c r="BU23" s="2"/>
      <c r="BV23" s="47"/>
      <c r="BW23" s="47"/>
      <c r="BX23" s="49"/>
      <c r="BY23" s="49"/>
      <c r="BZ23" s="342" t="s">
        <v>315</v>
      </c>
      <c r="CA23" s="342"/>
      <c r="CB23" s="342"/>
      <c r="CC23" s="342"/>
      <c r="CD23" s="342"/>
      <c r="CE23" s="342"/>
      <c r="CF23" s="342"/>
      <c r="CG23" s="342"/>
      <c r="CH23" s="342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376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8"/>
      <c r="AZ24" s="2"/>
      <c r="BU24" s="2"/>
      <c r="BV24" s="49"/>
      <c r="BW24" s="47"/>
      <c r="BX24" s="94"/>
      <c r="BY24" s="49"/>
      <c r="BZ24" s="342"/>
      <c r="CA24" s="342"/>
      <c r="CB24" s="342"/>
      <c r="CC24" s="342"/>
      <c r="CD24" s="342"/>
      <c r="CE24" s="342"/>
      <c r="CF24" s="342"/>
      <c r="CG24" s="342"/>
      <c r="CH24" s="342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8"/>
      <c r="AZ25" s="2"/>
      <c r="BU25" s="2"/>
      <c r="BV25" s="47"/>
      <c r="BW25" s="47"/>
      <c r="BX25" s="49"/>
      <c r="BY25" s="49"/>
      <c r="BZ25" s="342"/>
      <c r="CA25" s="342"/>
      <c r="CB25" s="342"/>
      <c r="CC25" s="342"/>
      <c r="CD25" s="342"/>
      <c r="CE25" s="342"/>
      <c r="CF25" s="342"/>
      <c r="CG25" s="342"/>
      <c r="CH25" s="342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05" t="s">
        <v>312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7"/>
      <c r="AZ27" s="1"/>
      <c r="BA27" s="411" t="s">
        <v>313</v>
      </c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2"/>
      <c r="BU27" s="2"/>
      <c r="BV27" s="342" t="s">
        <v>310</v>
      </c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7"/>
    </row>
    <row r="28" spans="1:96" ht="5.45" customHeight="1" x14ac:dyDescent="0.2">
      <c r="A28" s="9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408"/>
      <c r="AZ28" s="2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4"/>
      <c r="BU28" s="2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7"/>
    </row>
    <row r="29" spans="1:96" ht="5.45" customHeight="1" x14ac:dyDescent="0.2">
      <c r="A29" s="9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8"/>
      <c r="AZ29" s="2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80"/>
      <c r="BU29" s="2"/>
      <c r="BV29" s="383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5"/>
    </row>
    <row r="30" spans="1:96" ht="5.45" customHeight="1" x14ac:dyDescent="0.2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8"/>
      <c r="AZ30" s="3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2"/>
      <c r="BU30" s="3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7"/>
    </row>
    <row r="31" spans="1:96" ht="5.45" customHeight="1" x14ac:dyDescent="0.2">
      <c r="A31" s="9"/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8"/>
      <c r="AZ31" s="2"/>
      <c r="BA31" s="411" t="s">
        <v>316</v>
      </c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2"/>
      <c r="BU31" s="2"/>
      <c r="BV31" s="388" t="s">
        <v>187</v>
      </c>
      <c r="BW31" s="389"/>
      <c r="BX31" s="389"/>
      <c r="BY31" s="389"/>
      <c r="BZ31" s="389"/>
      <c r="CA31" s="389"/>
      <c r="CB31" s="391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3"/>
    </row>
    <row r="32" spans="1:96" ht="5.45" customHeight="1" x14ac:dyDescent="0.2">
      <c r="A32" s="9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8"/>
      <c r="AZ32" s="2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4"/>
      <c r="BU32" s="2"/>
      <c r="BV32" s="390"/>
      <c r="BW32" s="390"/>
      <c r="BX32" s="390"/>
      <c r="BY32" s="390"/>
      <c r="BZ32" s="390"/>
      <c r="CA32" s="390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</row>
    <row r="33" spans="1:96" ht="5.45" customHeight="1" x14ac:dyDescent="0.25">
      <c r="A33" s="9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2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80"/>
      <c r="BU33" s="2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400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2"/>
      <c r="BU34" s="3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410"/>
    </row>
    <row r="35" spans="1:96" ht="5.45" customHeight="1" x14ac:dyDescent="0.2">
      <c r="A35" s="18"/>
      <c r="B35" s="405" t="s">
        <v>480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7"/>
      <c r="AZ35" s="1"/>
      <c r="BA35" s="405" t="s">
        <v>317</v>
      </c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9"/>
    </row>
    <row r="36" spans="1:96" ht="5.45" customHeight="1" x14ac:dyDescent="0.2">
      <c r="A36" s="9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408"/>
      <c r="AZ36" s="2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7"/>
    </row>
    <row r="37" spans="1:96" ht="5.45" customHeight="1" x14ac:dyDescent="0.2">
      <c r="A37" s="9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8"/>
      <c r="AZ37" s="2"/>
      <c r="BA37" s="376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6"/>
    </row>
    <row r="38" spans="1:96" ht="5.45" customHeight="1" x14ac:dyDescent="0.2">
      <c r="A38" s="9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8"/>
      <c r="AZ38" s="2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6"/>
    </row>
    <row r="39" spans="1:96" ht="5.45" customHeight="1" x14ac:dyDescent="0.2">
      <c r="A39" s="9"/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2"/>
      <c r="BA39" s="376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6"/>
    </row>
    <row r="40" spans="1:96" ht="5.45" customHeight="1" x14ac:dyDescent="0.2">
      <c r="A40" s="9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8"/>
      <c r="AZ40" s="2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6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68" t="s">
        <v>318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</row>
    <row r="45" spans="1:96" ht="5.45" customHeight="1" x14ac:dyDescent="0.2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</row>
    <row r="46" spans="1:96" ht="5.45" customHeight="1" thickBot="1" x14ac:dyDescent="0.25"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</row>
    <row r="47" spans="1:96" ht="5.45" customHeight="1" x14ac:dyDescent="0.2">
      <c r="A47" s="6"/>
      <c r="B47" s="7"/>
      <c r="C47" s="7"/>
      <c r="D47" s="347" t="s">
        <v>472</v>
      </c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7"/>
      <c r="V47" s="7"/>
      <c r="W47" s="347" t="s">
        <v>319</v>
      </c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7"/>
      <c r="AO47" s="7"/>
      <c r="AP47" s="347" t="s">
        <v>320</v>
      </c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7"/>
      <c r="BH47" s="7"/>
      <c r="BI47" s="347" t="s">
        <v>321</v>
      </c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7"/>
      <c r="CA47" s="7"/>
      <c r="CB47" s="347" t="s">
        <v>322</v>
      </c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417"/>
    </row>
    <row r="48" spans="1:96" ht="5.45" customHeight="1" x14ac:dyDescent="0.2">
      <c r="A48" s="9"/>
      <c r="B48" s="94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94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94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94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94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53"/>
    </row>
    <row r="49" spans="1:96" ht="5.45" customHeight="1" x14ac:dyDescent="0.2">
      <c r="A49" s="9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53"/>
    </row>
    <row r="50" spans="1:96" ht="5.45" customHeight="1" x14ac:dyDescent="0.2">
      <c r="A50" s="9"/>
      <c r="D50" s="342" t="s">
        <v>323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W50" s="342" t="s">
        <v>426</v>
      </c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63" t="s">
        <v>428</v>
      </c>
      <c r="AN50" s="363"/>
      <c r="AO50" s="363"/>
      <c r="AP50" s="363"/>
      <c r="AQ50" s="363"/>
      <c r="AR50" s="342" t="s">
        <v>427</v>
      </c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I50" s="359" t="s">
        <v>151</v>
      </c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94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63"/>
      <c r="AN51" s="363"/>
      <c r="AO51" s="363"/>
      <c r="AP51" s="363"/>
      <c r="AQ51" s="363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94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63"/>
      <c r="AN52" s="363"/>
      <c r="AO52" s="363"/>
      <c r="AP52" s="363"/>
      <c r="AQ52" s="363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342" t="s">
        <v>473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53"/>
    </row>
    <row r="54" spans="1:96" ht="5.45" customHeight="1" x14ac:dyDescent="0.2">
      <c r="A54" s="9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53"/>
    </row>
    <row r="55" spans="1:96" ht="5.45" customHeight="1" x14ac:dyDescent="0.2">
      <c r="A55" s="9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53"/>
    </row>
    <row r="56" spans="1:96" ht="5.45" customHeight="1" x14ac:dyDescent="0.2">
      <c r="A56" s="9"/>
      <c r="B56" s="342" t="s">
        <v>324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49"/>
      <c r="AI56" s="49"/>
      <c r="AJ56" s="49"/>
      <c r="AK56" s="49"/>
      <c r="AL56" s="342" t="s">
        <v>315</v>
      </c>
      <c r="AM56" s="342"/>
      <c r="AN56" s="342"/>
      <c r="AO56" s="342"/>
      <c r="AP56" s="342"/>
      <c r="AQ56" s="342"/>
      <c r="AR56" s="342"/>
      <c r="AS56" s="342"/>
      <c r="AT56" s="342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49"/>
      <c r="AI57" s="49"/>
      <c r="AJ57" s="94"/>
      <c r="AK57" s="49"/>
      <c r="AL57" s="342"/>
      <c r="AM57" s="342"/>
      <c r="AN57" s="342"/>
      <c r="AO57" s="342"/>
      <c r="AP57" s="342"/>
      <c r="AQ57" s="342"/>
      <c r="AR57" s="342"/>
      <c r="AS57" s="342"/>
      <c r="AT57" s="342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25"/>
      <c r="AI58" s="25"/>
      <c r="AJ58" s="25"/>
      <c r="AK58" s="25"/>
      <c r="AL58" s="356"/>
      <c r="AM58" s="356"/>
      <c r="AN58" s="356"/>
      <c r="AO58" s="356"/>
      <c r="AP58" s="356"/>
      <c r="AQ58" s="356"/>
      <c r="AR58" s="356"/>
      <c r="AS58" s="356"/>
      <c r="AT58" s="356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68" t="s">
        <v>325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</row>
    <row r="62" spans="1:96" ht="5.45" customHeight="1" x14ac:dyDescent="0.2"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</row>
    <row r="63" spans="1:96" ht="5.45" customHeight="1" thickBot="1" x14ac:dyDescent="0.25"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</row>
    <row r="64" spans="1:96" s="30" customFormat="1" ht="5.45" customHeight="1" x14ac:dyDescent="0.2">
      <c r="A64" s="29"/>
      <c r="B64" s="347" t="s">
        <v>326</v>
      </c>
      <c r="C64" s="347"/>
      <c r="D64" s="347"/>
      <c r="E64" s="347"/>
      <c r="F64" s="347"/>
      <c r="G64" s="347"/>
      <c r="H64" s="347"/>
      <c r="I64" s="347"/>
      <c r="J64" s="48"/>
      <c r="K64" s="7"/>
      <c r="L64" s="7"/>
      <c r="M64" s="48"/>
      <c r="N64" s="48"/>
      <c r="O64" s="48"/>
      <c r="P64" s="7"/>
      <c r="Q64" s="7"/>
      <c r="R64" s="347" t="s">
        <v>327</v>
      </c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7"/>
      <c r="AJ64" s="7"/>
      <c r="AK64" s="347" t="s">
        <v>328</v>
      </c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7"/>
      <c r="BC64" s="7"/>
      <c r="BD64" s="347" t="s">
        <v>329</v>
      </c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7"/>
      <c r="BV64" s="7"/>
      <c r="BW64" s="347" t="s">
        <v>429</v>
      </c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402" t="s">
        <v>430</v>
      </c>
      <c r="CI64" s="402"/>
      <c r="CJ64" s="402"/>
      <c r="CK64" s="402"/>
      <c r="CL64" s="402"/>
      <c r="CM64" s="402"/>
      <c r="CN64" s="402"/>
      <c r="CO64" s="402"/>
      <c r="CP64" s="402"/>
      <c r="CQ64" s="48"/>
      <c r="CR64" s="28"/>
    </row>
    <row r="65" spans="1:96" s="30" customFormat="1" ht="5.45" customHeight="1" x14ac:dyDescent="0.2">
      <c r="A65" s="31"/>
      <c r="B65" s="342"/>
      <c r="C65" s="342"/>
      <c r="D65" s="342"/>
      <c r="E65" s="342"/>
      <c r="F65" s="342"/>
      <c r="G65" s="342"/>
      <c r="H65" s="342"/>
      <c r="I65" s="342"/>
      <c r="J65" s="49"/>
      <c r="K65" s="5"/>
      <c r="L65" s="5"/>
      <c r="M65" s="49"/>
      <c r="N65" s="49"/>
      <c r="O65" s="49"/>
      <c r="P65" s="94"/>
      <c r="Q65" s="5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103" t="e">
        <f>VLOOKUP(AN98,Datenquelle!A:AI,3,FALSE)</f>
        <v>#N/A</v>
      </c>
      <c r="AJ65" s="5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94"/>
      <c r="BC65" s="5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94"/>
      <c r="BV65" s="5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59"/>
      <c r="CI65" s="359"/>
      <c r="CJ65" s="359"/>
      <c r="CK65" s="359"/>
      <c r="CL65" s="359"/>
      <c r="CM65" s="359"/>
      <c r="CN65" s="359"/>
      <c r="CO65" s="359"/>
      <c r="CP65" s="359"/>
      <c r="CQ65" s="49"/>
      <c r="CR65" s="24"/>
    </row>
    <row r="66" spans="1:96" s="30" customFormat="1" ht="5.45" customHeight="1" x14ac:dyDescent="0.2">
      <c r="A66" s="31"/>
      <c r="B66" s="342"/>
      <c r="C66" s="342"/>
      <c r="D66" s="342"/>
      <c r="E66" s="342"/>
      <c r="F66" s="342"/>
      <c r="G66" s="342"/>
      <c r="H66" s="342"/>
      <c r="I66" s="342"/>
      <c r="J66" s="49"/>
      <c r="K66" s="5"/>
      <c r="L66" s="5"/>
      <c r="M66" s="49"/>
      <c r="N66" s="49"/>
      <c r="O66" s="49"/>
      <c r="P66" s="5"/>
      <c r="Q66" s="5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5"/>
      <c r="AJ66" s="5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5"/>
      <c r="BC66" s="5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5"/>
      <c r="BV66" s="5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59"/>
      <c r="CI66" s="359"/>
      <c r="CJ66" s="359"/>
      <c r="CK66" s="359"/>
      <c r="CL66" s="359"/>
      <c r="CM66" s="359"/>
      <c r="CN66" s="359"/>
      <c r="CO66" s="359"/>
      <c r="CP66" s="359"/>
      <c r="CQ66" s="49"/>
      <c r="CR66" s="24"/>
    </row>
    <row r="67" spans="1:96" s="30" customFormat="1" ht="5.45" customHeight="1" x14ac:dyDescent="0.2">
      <c r="A67" s="31"/>
      <c r="B67" s="5"/>
      <c r="C67" s="5"/>
      <c r="D67" s="419" t="s">
        <v>330</v>
      </c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9"/>
      <c r="P67" s="5"/>
      <c r="Q67" s="5"/>
      <c r="R67" s="342" t="s">
        <v>331</v>
      </c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49"/>
      <c r="AJ67" s="49"/>
      <c r="AK67" s="419" t="s">
        <v>407</v>
      </c>
      <c r="AL67" s="419"/>
      <c r="AM67" s="419"/>
      <c r="AN67" s="419"/>
      <c r="AO67" s="419"/>
      <c r="AP67" s="419"/>
      <c r="AQ67" s="365">
        <v>1</v>
      </c>
      <c r="AR67" s="365"/>
      <c r="AS67" s="365"/>
      <c r="AT67" s="365"/>
      <c r="AU67" s="365"/>
      <c r="AV67" s="49"/>
      <c r="AW67" s="49"/>
      <c r="AX67" s="49"/>
      <c r="AY67" s="49"/>
      <c r="AZ67" s="49"/>
      <c r="BA67" s="342" t="s">
        <v>332</v>
      </c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52" t="e">
        <f>VLOOKUP(AN98,Datenquelle!A:AI,4,FALSE)</f>
        <v>#N/A</v>
      </c>
      <c r="BO67" s="352"/>
      <c r="BP67" s="352"/>
      <c r="BQ67" s="352"/>
      <c r="BR67" s="361" t="s">
        <v>460</v>
      </c>
      <c r="BS67" s="361"/>
      <c r="BT67" s="363" t="s">
        <v>428</v>
      </c>
      <c r="BU67" s="363"/>
      <c r="BV67" s="363"/>
      <c r="BW67" s="363"/>
      <c r="BX67" s="361" t="s">
        <v>48</v>
      </c>
      <c r="BY67" s="361"/>
      <c r="BZ67" s="361"/>
      <c r="CA67" s="363" t="s">
        <v>428</v>
      </c>
      <c r="CB67" s="363"/>
      <c r="CC67" s="363"/>
      <c r="CD67" s="363"/>
      <c r="CE67" s="361" t="s">
        <v>460</v>
      </c>
      <c r="CF67" s="361"/>
      <c r="CG67" s="363" t="s">
        <v>428</v>
      </c>
      <c r="CH67" s="363"/>
      <c r="CI67" s="363"/>
      <c r="CJ67" s="363"/>
      <c r="CK67" s="361" t="s">
        <v>48</v>
      </c>
      <c r="CL67" s="361"/>
      <c r="CM67" s="361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9"/>
      <c r="P68" s="94"/>
      <c r="Q68" s="5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49"/>
      <c r="AJ68" s="49"/>
      <c r="AK68" s="419"/>
      <c r="AL68" s="419"/>
      <c r="AM68" s="419"/>
      <c r="AN68" s="419"/>
      <c r="AO68" s="419"/>
      <c r="AP68" s="419"/>
      <c r="AQ68" s="365"/>
      <c r="AR68" s="365"/>
      <c r="AS68" s="365"/>
      <c r="AT68" s="365"/>
      <c r="AU68" s="365"/>
      <c r="AV68" s="49"/>
      <c r="AW68" s="49"/>
      <c r="AX68" s="49"/>
      <c r="AY68" s="49"/>
      <c r="AZ68" s="49"/>
      <c r="BA68" s="342"/>
      <c r="BB68" s="342"/>
      <c r="BC68" s="342"/>
      <c r="BD68" s="342"/>
      <c r="BE68" s="342"/>
      <c r="BF68" s="342"/>
      <c r="BG68" s="342"/>
      <c r="BH68" s="342"/>
      <c r="BI68" s="342"/>
      <c r="BJ68" s="342"/>
      <c r="BK68" s="342"/>
      <c r="BL68" s="342"/>
      <c r="BM68" s="342"/>
      <c r="BN68" s="352"/>
      <c r="BO68" s="352"/>
      <c r="BP68" s="352"/>
      <c r="BQ68" s="352"/>
      <c r="BR68" s="361"/>
      <c r="BS68" s="361"/>
      <c r="BT68" s="363"/>
      <c r="BU68" s="363"/>
      <c r="BV68" s="363"/>
      <c r="BW68" s="363"/>
      <c r="BX68" s="361"/>
      <c r="BY68" s="361"/>
      <c r="BZ68" s="361"/>
      <c r="CA68" s="363"/>
      <c r="CB68" s="363"/>
      <c r="CC68" s="363"/>
      <c r="CD68" s="363"/>
      <c r="CE68" s="361"/>
      <c r="CF68" s="361"/>
      <c r="CG68" s="363"/>
      <c r="CH68" s="363"/>
      <c r="CI68" s="363"/>
      <c r="CJ68" s="363"/>
      <c r="CK68" s="361"/>
      <c r="CL68" s="361"/>
      <c r="CM68" s="361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9"/>
      <c r="P69" s="5"/>
      <c r="Q69" s="5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49"/>
      <c r="AJ69" s="49"/>
      <c r="AK69" s="419"/>
      <c r="AL69" s="419"/>
      <c r="AM69" s="419"/>
      <c r="AN69" s="419"/>
      <c r="AO69" s="419"/>
      <c r="AP69" s="419"/>
      <c r="AQ69" s="365"/>
      <c r="AR69" s="365"/>
      <c r="AS69" s="365"/>
      <c r="AT69" s="365"/>
      <c r="AU69" s="365"/>
      <c r="AV69" s="49"/>
      <c r="AW69" s="49"/>
      <c r="AX69" s="49"/>
      <c r="AY69" s="49"/>
      <c r="AZ69" s="49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BL69" s="342"/>
      <c r="BM69" s="342"/>
      <c r="BN69" s="352"/>
      <c r="BO69" s="352"/>
      <c r="BP69" s="352"/>
      <c r="BQ69" s="352"/>
      <c r="BR69" s="361"/>
      <c r="BS69" s="361"/>
      <c r="BT69" s="363"/>
      <c r="BU69" s="363"/>
      <c r="BV69" s="363"/>
      <c r="BW69" s="363"/>
      <c r="BX69" s="361"/>
      <c r="BY69" s="361"/>
      <c r="BZ69" s="361"/>
      <c r="CA69" s="363"/>
      <c r="CB69" s="363"/>
      <c r="CC69" s="363"/>
      <c r="CD69" s="363"/>
      <c r="CE69" s="361"/>
      <c r="CF69" s="361"/>
      <c r="CG69" s="363"/>
      <c r="CH69" s="363"/>
      <c r="CI69" s="363"/>
      <c r="CJ69" s="363"/>
      <c r="CK69" s="361"/>
      <c r="CL69" s="361"/>
      <c r="CM69" s="361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357" t="s">
        <v>481</v>
      </c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9" t="s">
        <v>461</v>
      </c>
      <c r="BO70" s="359"/>
      <c r="BP70" s="359"/>
      <c r="BQ70" s="359"/>
      <c r="BR70" s="361" t="s">
        <v>462</v>
      </c>
      <c r="BS70" s="361"/>
      <c r="BT70" s="363" t="s">
        <v>461</v>
      </c>
      <c r="BU70" s="363"/>
      <c r="BV70" s="363"/>
      <c r="BW70" s="363"/>
      <c r="BX70" s="361" t="s">
        <v>58</v>
      </c>
      <c r="BY70" s="361"/>
      <c r="BZ70" s="107"/>
      <c r="CA70" s="363" t="s">
        <v>461</v>
      </c>
      <c r="CB70" s="363"/>
      <c r="CC70" s="363"/>
      <c r="CD70" s="363"/>
      <c r="CE70" s="361" t="s">
        <v>462</v>
      </c>
      <c r="CF70" s="361"/>
      <c r="CG70" s="363" t="s">
        <v>461</v>
      </c>
      <c r="CH70" s="363"/>
      <c r="CI70" s="363"/>
      <c r="CJ70" s="363"/>
      <c r="CK70" s="361" t="s">
        <v>58</v>
      </c>
      <c r="CL70" s="361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9"/>
      <c r="BO71" s="359"/>
      <c r="BP71" s="359"/>
      <c r="BQ71" s="359"/>
      <c r="BR71" s="361"/>
      <c r="BS71" s="361"/>
      <c r="BT71" s="363"/>
      <c r="BU71" s="363"/>
      <c r="BV71" s="363"/>
      <c r="BW71" s="363"/>
      <c r="BX71" s="361"/>
      <c r="BY71" s="361"/>
      <c r="BZ71" s="107"/>
      <c r="CA71" s="363"/>
      <c r="CB71" s="363"/>
      <c r="CC71" s="363"/>
      <c r="CD71" s="363"/>
      <c r="CE71" s="361"/>
      <c r="CF71" s="361"/>
      <c r="CG71" s="363"/>
      <c r="CH71" s="363"/>
      <c r="CI71" s="363"/>
      <c r="CJ71" s="363"/>
      <c r="CK71" s="361"/>
      <c r="CL71" s="361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60"/>
      <c r="BO72" s="360"/>
      <c r="BP72" s="360"/>
      <c r="BQ72" s="360"/>
      <c r="BR72" s="362"/>
      <c r="BS72" s="362"/>
      <c r="BT72" s="364"/>
      <c r="BU72" s="364"/>
      <c r="BV72" s="364"/>
      <c r="BW72" s="364"/>
      <c r="BX72" s="362"/>
      <c r="BY72" s="362"/>
      <c r="BZ72" s="109"/>
      <c r="CA72" s="364"/>
      <c r="CB72" s="364"/>
      <c r="CC72" s="364"/>
      <c r="CD72" s="364"/>
      <c r="CE72" s="362"/>
      <c r="CF72" s="362"/>
      <c r="CG72" s="364"/>
      <c r="CH72" s="364"/>
      <c r="CI72" s="364"/>
      <c r="CJ72" s="364"/>
      <c r="CK72" s="362"/>
      <c r="CL72" s="362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68" t="s">
        <v>333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</row>
    <row r="76" spans="1:96" ht="5.45" customHeight="1" x14ac:dyDescent="0.2"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</row>
    <row r="77" spans="1:96" ht="5.45" customHeight="1" thickBot="1" x14ac:dyDescent="0.25"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</row>
    <row r="78" spans="1:96" ht="5.45" customHeight="1" x14ac:dyDescent="0.2">
      <c r="A78" s="6"/>
      <c r="B78" s="347" t="s">
        <v>334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402" t="s">
        <v>30</v>
      </c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3"/>
    </row>
    <row r="79" spans="1:96" ht="5.45" customHeight="1" x14ac:dyDescent="0.2">
      <c r="A79" s="9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404"/>
    </row>
    <row r="80" spans="1:96" ht="5.45" customHeight="1" x14ac:dyDescent="0.2">
      <c r="A80" s="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404"/>
    </row>
    <row r="81" spans="1:96" ht="5.45" customHeight="1" x14ac:dyDescent="0.2">
      <c r="A81" s="9"/>
      <c r="B81" s="342" t="s">
        <v>335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O81" s="342" t="s">
        <v>331</v>
      </c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E81" s="342" t="s">
        <v>330</v>
      </c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U81" s="342" t="s">
        <v>336</v>
      </c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K81" s="342" t="s">
        <v>337</v>
      </c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CA81" s="342" t="s">
        <v>338</v>
      </c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53"/>
    </row>
    <row r="82" spans="1:96" ht="5.45" customHeight="1" x14ac:dyDescent="0.2">
      <c r="A82" s="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94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94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94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94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94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53"/>
    </row>
    <row r="83" spans="1:96" ht="5.45" customHeight="1" x14ac:dyDescent="0.2">
      <c r="A83" s="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  <c r="CQ83" s="342"/>
      <c r="CR83" s="353"/>
    </row>
    <row r="84" spans="1:96" ht="5.45" customHeight="1" x14ac:dyDescent="0.2">
      <c r="A84" s="9"/>
      <c r="B84" s="342" t="s">
        <v>339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57" t="s">
        <v>331</v>
      </c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9" t="s">
        <v>38</v>
      </c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49"/>
      <c r="BH84" s="49"/>
      <c r="BK84" s="342" t="s">
        <v>341</v>
      </c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59" t="s">
        <v>38</v>
      </c>
      <c r="BW84" s="359"/>
      <c r="BX84" s="359"/>
      <c r="BY84" s="359"/>
      <c r="BZ84" s="359"/>
      <c r="CA84" s="359"/>
      <c r="CB84" s="359"/>
      <c r="CC84" s="359"/>
      <c r="CD84" s="359"/>
      <c r="CE84" s="359"/>
      <c r="CF84" s="359"/>
      <c r="CG84" s="359"/>
      <c r="CH84" s="359"/>
      <c r="CI84" s="359"/>
      <c r="CJ84" s="359"/>
      <c r="CK84" s="359"/>
      <c r="CL84" s="359"/>
      <c r="CM84" s="359"/>
      <c r="CN84" s="359"/>
      <c r="CO84" s="359"/>
      <c r="CP84" s="359"/>
      <c r="CQ84" s="49"/>
      <c r="CR84" s="24"/>
    </row>
    <row r="85" spans="1:96" ht="5.45" customHeight="1" x14ac:dyDescent="0.2">
      <c r="A85" s="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49"/>
      <c r="BH85" s="49"/>
      <c r="BI85" s="94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59"/>
      <c r="BW85" s="359"/>
      <c r="BX85" s="359"/>
      <c r="BY85" s="359"/>
      <c r="BZ85" s="359"/>
      <c r="CA85" s="359"/>
      <c r="CB85" s="359"/>
      <c r="CC85" s="359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49"/>
      <c r="CR85" s="24"/>
    </row>
    <row r="86" spans="1:96" ht="5.45" customHeight="1" x14ac:dyDescent="0.2">
      <c r="A86" s="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49"/>
      <c r="BH86" s="49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357" t="s">
        <v>342</v>
      </c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9" t="s">
        <v>38</v>
      </c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49"/>
      <c r="BH87" s="49"/>
      <c r="BK87" s="342" t="s">
        <v>340</v>
      </c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59" t="s">
        <v>38</v>
      </c>
      <c r="BW87" s="359"/>
      <c r="BX87" s="359"/>
      <c r="BY87" s="359"/>
      <c r="BZ87" s="359"/>
      <c r="CA87" s="359"/>
      <c r="CB87" s="359"/>
      <c r="CC87" s="359"/>
      <c r="CD87" s="359"/>
      <c r="CE87" s="359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49"/>
      <c r="BH88" s="49"/>
      <c r="BI88" s="94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25"/>
      <c r="BH89" s="25"/>
      <c r="BI89" s="11"/>
      <c r="BJ89" s="11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68" t="s">
        <v>343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</row>
    <row r="93" spans="1:96" ht="5.45" customHeight="1" x14ac:dyDescent="0.2"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</row>
    <row r="94" spans="1:96" ht="5.45" customHeight="1" thickBot="1" x14ac:dyDescent="0.25"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</row>
    <row r="95" spans="1:96" s="30" customFormat="1" ht="5.45" customHeight="1" x14ac:dyDescent="0.2">
      <c r="A95" s="29"/>
      <c r="B95" s="345" t="s">
        <v>334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347" t="s">
        <v>344</v>
      </c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48"/>
      <c r="BD95" s="48"/>
      <c r="BE95" s="347" t="s">
        <v>345</v>
      </c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48"/>
      <c r="BW95" s="48"/>
      <c r="BX95" s="418" t="s">
        <v>346</v>
      </c>
      <c r="BY95" s="470"/>
      <c r="BZ95" s="470"/>
      <c r="CA95" s="470"/>
      <c r="CB95" s="470"/>
      <c r="CC95" s="470"/>
      <c r="CD95" s="470"/>
      <c r="CE95" s="470"/>
      <c r="CF95" s="470"/>
      <c r="CG95" s="470"/>
      <c r="CH95" s="470"/>
      <c r="CI95" s="470"/>
      <c r="CJ95" s="470"/>
      <c r="CK95" s="470"/>
      <c r="CL95" s="470"/>
      <c r="CM95" s="470"/>
      <c r="CN95" s="470"/>
      <c r="CO95" s="470"/>
      <c r="CP95" s="470"/>
      <c r="CQ95" s="470"/>
      <c r="CR95" s="35"/>
    </row>
    <row r="96" spans="1:96" s="30" customFormat="1" ht="5.45" customHeight="1" x14ac:dyDescent="0.2">
      <c r="A96" s="3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103" t="e">
        <f>VLOOKUP(AN98,Datenquelle!A:AI,5,FALSE)</f>
        <v>#N/A</v>
      </c>
      <c r="BD96" s="49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103" t="e">
        <f>VLOOKUP(AN98,Datenquelle!A:AI,6,FALSE)</f>
        <v>#N/A</v>
      </c>
      <c r="BW96" s="49"/>
      <c r="BX96" s="471"/>
      <c r="BY96" s="471"/>
      <c r="BZ96" s="471"/>
      <c r="CA96" s="471"/>
      <c r="CB96" s="471"/>
      <c r="CC96" s="471"/>
      <c r="CD96" s="471"/>
      <c r="CE96" s="471"/>
      <c r="CF96" s="471"/>
      <c r="CG96" s="471"/>
      <c r="CH96" s="471"/>
      <c r="CI96" s="471"/>
      <c r="CJ96" s="471"/>
      <c r="CK96" s="471"/>
      <c r="CL96" s="471"/>
      <c r="CM96" s="471"/>
      <c r="CN96" s="471"/>
      <c r="CO96" s="471"/>
      <c r="CP96" s="471"/>
      <c r="CQ96" s="471"/>
      <c r="CR96" s="36"/>
    </row>
    <row r="97" spans="1:96" s="30" customFormat="1" ht="5.45" customHeight="1" x14ac:dyDescent="0.2">
      <c r="A97" s="31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49"/>
      <c r="BD97" s="49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49"/>
      <c r="BW97" s="49"/>
      <c r="BX97" s="471"/>
      <c r="BY97" s="471"/>
      <c r="BZ97" s="471"/>
      <c r="CA97" s="471"/>
      <c r="CB97" s="471"/>
      <c r="CC97" s="471"/>
      <c r="CD97" s="471"/>
      <c r="CE97" s="471"/>
      <c r="CF97" s="471"/>
      <c r="CG97" s="471"/>
      <c r="CH97" s="471"/>
      <c r="CI97" s="471"/>
      <c r="CJ97" s="471"/>
      <c r="CK97" s="471"/>
      <c r="CL97" s="471"/>
      <c r="CM97" s="471"/>
      <c r="CN97" s="471"/>
      <c r="CO97" s="471"/>
      <c r="CP97" s="471"/>
      <c r="CQ97" s="471"/>
      <c r="CR97" s="36"/>
    </row>
    <row r="98" spans="1:96" s="30" customFormat="1" ht="5.45" customHeight="1" x14ac:dyDescent="0.2">
      <c r="A98" s="31"/>
      <c r="B98" s="49"/>
      <c r="C98" s="49"/>
      <c r="D98" s="342" t="s">
        <v>347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49"/>
      <c r="V98" s="49"/>
      <c r="W98" s="342" t="s">
        <v>348</v>
      </c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100">
        <v>1</v>
      </c>
      <c r="AO98" s="49"/>
      <c r="AP98" s="49"/>
      <c r="AQ98" s="342" t="s">
        <v>483</v>
      </c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469" t="s">
        <v>470</v>
      </c>
      <c r="BM98" s="469"/>
      <c r="BN98" s="469"/>
      <c r="BO98" s="469"/>
      <c r="BP98" s="469"/>
      <c r="BQ98" s="469"/>
      <c r="BR98" s="469"/>
      <c r="BS98" s="469"/>
      <c r="BT98" s="342" t="s">
        <v>474</v>
      </c>
      <c r="BU98" s="342"/>
      <c r="BV98" s="342"/>
      <c r="BW98" s="342"/>
      <c r="BX98" s="342"/>
      <c r="BY98" s="342"/>
      <c r="BZ98" s="96"/>
      <c r="CA98" s="96"/>
      <c r="CB98" s="96"/>
      <c r="CC98" s="96"/>
      <c r="CD98" s="354" t="e">
        <f>VLOOKUP(AN98,Datenquelle!A:AI,8,FALSE)</f>
        <v>#N/A</v>
      </c>
      <c r="CE98" s="354"/>
      <c r="CF98" s="354"/>
      <c r="CG98" s="354"/>
      <c r="CH98" s="354"/>
      <c r="CI98" s="342" t="s">
        <v>48</v>
      </c>
      <c r="CJ98" s="342"/>
      <c r="CK98" s="342"/>
      <c r="CL98" s="342"/>
      <c r="CM98" s="342"/>
      <c r="CN98" s="49"/>
      <c r="CR98" s="36"/>
    </row>
    <row r="99" spans="1:96" s="30" customFormat="1" ht="5.45" customHeight="1" x14ac:dyDescent="0.2">
      <c r="A99" s="31"/>
      <c r="B99" s="94" t="e">
        <f>VLOOKUP(AN98,Datenquelle!A:AI,5,FALSE)</f>
        <v>#N/A</v>
      </c>
      <c r="C99" s="49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94"/>
      <c r="V99" s="49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49"/>
      <c r="AO99" s="103" t="e">
        <f>VLOOKUP(AN98,Datenquelle!A:AI,7,FALSE)</f>
        <v>#N/A</v>
      </c>
      <c r="AP99" s="49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469"/>
      <c r="BM99" s="469"/>
      <c r="BN99" s="469"/>
      <c r="BO99" s="469"/>
      <c r="BP99" s="469"/>
      <c r="BQ99" s="469"/>
      <c r="BR99" s="469"/>
      <c r="BS99" s="469"/>
      <c r="BT99" s="342"/>
      <c r="BU99" s="342"/>
      <c r="BV99" s="342"/>
      <c r="BW99" s="342"/>
      <c r="BX99" s="342"/>
      <c r="BY99" s="342"/>
      <c r="BZ99" s="96"/>
      <c r="CA99" s="96"/>
      <c r="CB99" s="96"/>
      <c r="CC99" s="96"/>
      <c r="CD99" s="354"/>
      <c r="CE99" s="354"/>
      <c r="CF99" s="354"/>
      <c r="CG99" s="354"/>
      <c r="CH99" s="354"/>
      <c r="CI99" s="342"/>
      <c r="CJ99" s="342"/>
      <c r="CK99" s="342"/>
      <c r="CL99" s="342"/>
      <c r="CM99" s="342"/>
      <c r="CN99" s="49"/>
      <c r="CR99" s="36"/>
    </row>
    <row r="100" spans="1:96" s="30" customFormat="1" ht="5.45" customHeight="1" x14ac:dyDescent="0.2">
      <c r="A100" s="31"/>
      <c r="B100" s="49"/>
      <c r="C100" s="49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49"/>
      <c r="V100" s="49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49"/>
      <c r="AO100" s="49"/>
      <c r="AP100" s="49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469"/>
      <c r="BM100" s="469"/>
      <c r="BN100" s="469"/>
      <c r="BO100" s="469"/>
      <c r="BP100" s="469"/>
      <c r="BQ100" s="469"/>
      <c r="BR100" s="469"/>
      <c r="BS100" s="469"/>
      <c r="BT100" s="342"/>
      <c r="BU100" s="342"/>
      <c r="BV100" s="342"/>
      <c r="BW100" s="342"/>
      <c r="BX100" s="342"/>
      <c r="BY100" s="342"/>
      <c r="BZ100" s="96"/>
      <c r="CA100" s="96"/>
      <c r="CB100" s="96"/>
      <c r="CC100" s="96"/>
      <c r="CD100" s="354"/>
      <c r="CE100" s="354"/>
      <c r="CF100" s="354"/>
      <c r="CG100" s="354"/>
      <c r="CH100" s="354"/>
      <c r="CI100" s="342"/>
      <c r="CJ100" s="342"/>
      <c r="CK100" s="342"/>
      <c r="CL100" s="342"/>
      <c r="CM100" s="342"/>
      <c r="CN100" s="49"/>
      <c r="CR100" s="36"/>
    </row>
    <row r="101" spans="1:96" s="30" customFormat="1" ht="5.45" customHeight="1" x14ac:dyDescent="0.2">
      <c r="A101" s="31"/>
      <c r="B101" s="342" t="s">
        <v>349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  <c r="CQ101" s="342"/>
      <c r="CR101" s="353"/>
    </row>
    <row r="102" spans="1:96" s="30" customFormat="1" ht="5.45" customHeight="1" x14ac:dyDescent="0.2">
      <c r="A102" s="31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342"/>
      <c r="CQ102" s="342"/>
      <c r="CR102" s="353"/>
    </row>
    <row r="103" spans="1:96" s="30" customFormat="1" ht="5.45" customHeight="1" x14ac:dyDescent="0.2">
      <c r="A103" s="31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2"/>
      <c r="CP103" s="342"/>
      <c r="CQ103" s="342"/>
      <c r="CR103" s="353"/>
    </row>
    <row r="104" spans="1:96" s="30" customFormat="1" ht="5.45" customHeight="1" x14ac:dyDescent="0.2">
      <c r="A104" s="31"/>
      <c r="B104" s="342" t="s">
        <v>475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427" t="e">
        <f>VLOOKUP(AN98,Datenquelle!A:AI,9,FALSE)</f>
        <v>#N/A</v>
      </c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342" t="s">
        <v>48</v>
      </c>
      <c r="AI104" s="342"/>
      <c r="AJ104" s="342"/>
      <c r="AK104" s="342"/>
      <c r="AL104" s="342"/>
      <c r="AS104" s="342" t="s">
        <v>352</v>
      </c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51" t="e">
        <f>VLOOKUP(AN98,Datenquelle!A:AI,18,FALSE)</f>
        <v>#N/A</v>
      </c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42" t="s">
        <v>56</v>
      </c>
      <c r="BZ104" s="342"/>
      <c r="CA104" s="342"/>
      <c r="CB104" s="342"/>
      <c r="CC104" s="342"/>
      <c r="CR104" s="36"/>
    </row>
    <row r="105" spans="1:96" s="30" customFormat="1" ht="5.45" customHeight="1" x14ac:dyDescent="0.2">
      <c r="A105" s="31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342"/>
      <c r="AI105" s="342"/>
      <c r="AJ105" s="342"/>
      <c r="AK105" s="342"/>
      <c r="AL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42"/>
      <c r="BZ105" s="342"/>
      <c r="CA105" s="342"/>
      <c r="CB105" s="342"/>
      <c r="CC105" s="342"/>
      <c r="CR105" s="36"/>
    </row>
    <row r="106" spans="1:96" s="30" customFormat="1" ht="5.45" customHeight="1" x14ac:dyDescent="0.2">
      <c r="A106" s="31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342"/>
      <c r="AI106" s="342"/>
      <c r="AJ106" s="342"/>
      <c r="AK106" s="342"/>
      <c r="AL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42"/>
      <c r="BZ106" s="342"/>
      <c r="CA106" s="342"/>
      <c r="CB106" s="342"/>
      <c r="CC106" s="342"/>
      <c r="CR106" s="36"/>
    </row>
    <row r="107" spans="1:96" s="30" customFormat="1" ht="5.45" customHeight="1" x14ac:dyDescent="0.2">
      <c r="A107" s="31"/>
      <c r="B107" s="342" t="s">
        <v>350</v>
      </c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51" t="e">
        <f>VLOOKUP(AN98,Datenquelle!A:AI,10,FALSE)</f>
        <v>#N/A</v>
      </c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42" t="s">
        <v>48</v>
      </c>
      <c r="AI107" s="342"/>
      <c r="AJ107" s="342"/>
      <c r="AK107" s="342"/>
      <c r="AL107" s="342"/>
      <c r="AS107" s="342" t="s">
        <v>353</v>
      </c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428" t="e">
        <f>VLOOKUP(AN98,Datenquelle!A:AI,19,FALSE)</f>
        <v>#N/A</v>
      </c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342"/>
      <c r="BZ107" s="342"/>
      <c r="CA107" s="342"/>
      <c r="CB107" s="342"/>
      <c r="CC107" s="342"/>
      <c r="CR107" s="36"/>
    </row>
    <row r="108" spans="1:96" s="30" customFormat="1" ht="5.45" customHeight="1" x14ac:dyDescent="0.2">
      <c r="A108" s="31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42"/>
      <c r="AI108" s="342"/>
      <c r="AJ108" s="342"/>
      <c r="AK108" s="342"/>
      <c r="AL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342"/>
      <c r="BZ108" s="342"/>
      <c r="CA108" s="342"/>
      <c r="CB108" s="342"/>
      <c r="CC108" s="342"/>
      <c r="CR108" s="36"/>
    </row>
    <row r="109" spans="1:96" s="30" customFormat="1" ht="5.45" customHeight="1" x14ac:dyDescent="0.2">
      <c r="A109" s="31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42"/>
      <c r="AI109" s="342"/>
      <c r="AJ109" s="342"/>
      <c r="AK109" s="342"/>
      <c r="AL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342"/>
      <c r="BZ109" s="342"/>
      <c r="CA109" s="342"/>
      <c r="CB109" s="342"/>
      <c r="CC109" s="342"/>
      <c r="CR109" s="36"/>
    </row>
    <row r="110" spans="1:96" s="30" customFormat="1" ht="5.45" customHeight="1" x14ac:dyDescent="0.2">
      <c r="A110" s="31"/>
      <c r="B110" s="342" t="s">
        <v>351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51" t="e">
        <f>VLOOKUP(AN98,Datenquelle!A:AI,11,FALSE)</f>
        <v>#N/A</v>
      </c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42" t="s">
        <v>50</v>
      </c>
      <c r="AI110" s="342"/>
      <c r="AJ110" s="342"/>
      <c r="AK110" s="342"/>
      <c r="AL110" s="342"/>
      <c r="AS110" s="342" t="s">
        <v>354</v>
      </c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51" t="e">
        <f>VLOOKUP(AN98,Datenquelle!A:AI,20,FALSE)</f>
        <v>#N/A</v>
      </c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42"/>
      <c r="BZ110" s="342"/>
      <c r="CA110" s="342"/>
      <c r="CB110" s="342"/>
      <c r="CC110" s="342"/>
      <c r="CR110" s="36"/>
    </row>
    <row r="111" spans="1:96" s="30" customFormat="1" ht="5.45" customHeight="1" x14ac:dyDescent="0.2">
      <c r="A111" s="31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42"/>
      <c r="AI111" s="342"/>
      <c r="AJ111" s="342"/>
      <c r="AK111" s="342"/>
      <c r="AL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42"/>
      <c r="BZ111" s="342"/>
      <c r="CA111" s="342"/>
      <c r="CB111" s="342"/>
      <c r="CC111" s="342"/>
      <c r="CR111" s="36"/>
    </row>
    <row r="112" spans="1:96" s="30" customFormat="1" ht="5.45" customHeight="1" x14ac:dyDescent="0.2">
      <c r="A112" s="31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42"/>
      <c r="AI112" s="342"/>
      <c r="AJ112" s="342"/>
      <c r="AK112" s="342"/>
      <c r="AL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42"/>
      <c r="BZ112" s="342"/>
      <c r="CA112" s="342"/>
      <c r="CB112" s="342"/>
      <c r="CC112" s="342"/>
      <c r="CR112" s="36"/>
    </row>
    <row r="113" spans="1:96" s="30" customFormat="1" ht="5.45" customHeight="1" x14ac:dyDescent="0.2">
      <c r="A113" s="31"/>
      <c r="AS113" s="342" t="s">
        <v>355</v>
      </c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42" t="s">
        <v>58</v>
      </c>
      <c r="BZ113" s="342"/>
      <c r="CA113" s="342"/>
      <c r="CB113" s="342"/>
      <c r="CC113" s="342"/>
      <c r="CR113" s="36"/>
    </row>
    <row r="114" spans="1:96" s="30" customFormat="1" ht="5.45" customHeight="1" x14ac:dyDescent="0.2">
      <c r="A114" s="31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42"/>
      <c r="BZ114" s="342"/>
      <c r="CA114" s="342"/>
      <c r="CB114" s="342"/>
      <c r="CC114" s="342"/>
      <c r="CR114" s="36"/>
    </row>
    <row r="115" spans="1:96" s="30" customFormat="1" ht="5.45" customHeight="1" x14ac:dyDescent="0.2">
      <c r="A115" s="31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42"/>
      <c r="BZ115" s="342"/>
      <c r="CA115" s="342"/>
      <c r="CB115" s="342"/>
      <c r="CC115" s="342"/>
      <c r="CR115" s="36"/>
    </row>
    <row r="116" spans="1:96" s="30" customFormat="1" ht="5.45" customHeight="1" x14ac:dyDescent="0.2">
      <c r="A116" s="31"/>
      <c r="B116" s="342" t="s">
        <v>356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CR116" s="36"/>
    </row>
    <row r="117" spans="1:96" s="30" customFormat="1" ht="5.45" customHeight="1" x14ac:dyDescent="0.2">
      <c r="A117" s="3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CR117" s="36"/>
    </row>
    <row r="118" spans="1:96" s="30" customFormat="1" ht="5.45" customHeight="1" x14ac:dyDescent="0.2">
      <c r="A118" s="3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CR118" s="36"/>
    </row>
    <row r="119" spans="1:96" s="30" customFormat="1" ht="5.45" customHeight="1" x14ac:dyDescent="0.2">
      <c r="A119" s="31"/>
      <c r="B119" s="5"/>
      <c r="C119" s="5"/>
      <c r="D119" s="342" t="s">
        <v>331</v>
      </c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X119" s="5"/>
      <c r="Y119" s="5"/>
      <c r="Z119" s="342" t="s">
        <v>357</v>
      </c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T119" s="5"/>
      <c r="AU119" s="5"/>
      <c r="AV119" s="342" t="s">
        <v>358</v>
      </c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P119" s="5"/>
      <c r="BQ119" s="5"/>
      <c r="BR119" s="359" t="s">
        <v>150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X120" s="94"/>
      <c r="Y120" s="5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T120" s="103" t="e">
        <f>VLOOKUP(AN98,Datenquelle!A:AI,13,FALSE)</f>
        <v>#N/A</v>
      </c>
      <c r="AU120" s="5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P120" s="95"/>
      <c r="BQ120" s="5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R120" s="36"/>
    </row>
    <row r="121" spans="1:96" s="30" customFormat="1" ht="5.45" customHeight="1" x14ac:dyDescent="0.2">
      <c r="A121" s="31"/>
      <c r="B121" s="5"/>
      <c r="C121" s="5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X121" s="5"/>
      <c r="Y121" s="5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T121" s="5"/>
      <c r="AU121" s="5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P121" s="5"/>
      <c r="BQ121" s="5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R121" s="36"/>
    </row>
    <row r="122" spans="1:96" s="30" customFormat="1" ht="5.45" customHeight="1" x14ac:dyDescent="0.2">
      <c r="A122" s="31"/>
      <c r="B122" s="342" t="s">
        <v>359</v>
      </c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51" t="e">
        <f>VLOOKUP(AN98,Datenquelle!A:AI,14,FALSE)</f>
        <v>#N/A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42" t="s">
        <v>50</v>
      </c>
      <c r="AS122" s="342"/>
      <c r="AT122" s="342"/>
      <c r="AU122" s="342"/>
      <c r="AV122" s="342"/>
      <c r="AW122" s="357" t="s">
        <v>360</v>
      </c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1" t="e">
        <f>VLOOKUP(AN98,Datenquelle!A:AI,21,FALSE)</f>
        <v>#N/A</v>
      </c>
      <c r="BQ122" s="351"/>
      <c r="BR122" s="351"/>
      <c r="BS122" s="351"/>
      <c r="BT122" s="351"/>
      <c r="BU122" s="351"/>
      <c r="BV122" s="351"/>
      <c r="BW122" s="351"/>
      <c r="BX122" s="351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R122" s="36"/>
    </row>
    <row r="123" spans="1:96" s="30" customFormat="1" ht="5.45" customHeight="1" x14ac:dyDescent="0.2">
      <c r="A123" s="31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42"/>
      <c r="AS123" s="342"/>
      <c r="AT123" s="342"/>
      <c r="AU123" s="342"/>
      <c r="AV123" s="342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R123" s="36"/>
    </row>
    <row r="124" spans="1:96" s="30" customFormat="1" ht="5.45" customHeight="1" x14ac:dyDescent="0.2">
      <c r="A124" s="31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42"/>
      <c r="AS124" s="342"/>
      <c r="AT124" s="342"/>
      <c r="AU124" s="342"/>
      <c r="AV124" s="342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R124" s="36"/>
    </row>
    <row r="125" spans="1:96" s="30" customFormat="1" ht="5.45" customHeight="1" x14ac:dyDescent="0.2">
      <c r="A125" s="31"/>
      <c r="B125" s="342" t="s">
        <v>476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51" t="e">
        <f>VLOOKUP(AN98,Datenquelle!A:AI,15,FALSE)</f>
        <v>#N/A</v>
      </c>
      <c r="AN125" s="351"/>
      <c r="AO125" s="351"/>
      <c r="AP125" s="351"/>
      <c r="AQ125" s="351"/>
      <c r="AR125" s="342" t="s">
        <v>477</v>
      </c>
      <c r="AS125" s="342"/>
      <c r="AT125" s="342"/>
      <c r="AU125" s="342"/>
      <c r="AV125" s="342"/>
      <c r="CR125" s="36"/>
    </row>
    <row r="126" spans="1:96" s="30" customFormat="1" ht="5.45" customHeight="1" x14ac:dyDescent="0.2">
      <c r="A126" s="31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51"/>
      <c r="AN126" s="351"/>
      <c r="AO126" s="351"/>
      <c r="AP126" s="351"/>
      <c r="AQ126" s="351"/>
      <c r="AR126" s="342"/>
      <c r="AS126" s="342"/>
      <c r="AT126" s="342"/>
      <c r="AU126" s="342"/>
      <c r="AV126" s="342"/>
      <c r="CR126" s="36"/>
    </row>
    <row r="127" spans="1:96" s="30" customFormat="1" ht="5.45" customHeight="1" x14ac:dyDescent="0.2">
      <c r="A127" s="31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51"/>
      <c r="AN127" s="351"/>
      <c r="AO127" s="351"/>
      <c r="AP127" s="351"/>
      <c r="AQ127" s="351"/>
      <c r="AR127" s="342"/>
      <c r="AS127" s="342"/>
      <c r="AT127" s="342"/>
      <c r="AU127" s="342"/>
      <c r="AV127" s="342"/>
      <c r="CR127" s="36"/>
    </row>
    <row r="128" spans="1:96" s="30" customFormat="1" ht="5.45" customHeight="1" x14ac:dyDescent="0.2">
      <c r="A128" s="31"/>
      <c r="B128" s="342" t="s">
        <v>361</v>
      </c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W128" s="5"/>
      <c r="X128" s="5"/>
      <c r="Y128" s="342" t="s">
        <v>362</v>
      </c>
      <c r="Z128" s="342"/>
      <c r="AA128" s="342"/>
      <c r="AB128" s="342"/>
      <c r="AC128" s="342"/>
      <c r="AD128" s="342"/>
      <c r="AE128" s="49"/>
      <c r="AF128" s="5"/>
      <c r="AG128" s="5"/>
      <c r="AH128" s="342" t="s">
        <v>363</v>
      </c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59" t="s">
        <v>70</v>
      </c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CR128" s="36"/>
    </row>
    <row r="129" spans="1:96" s="30" customFormat="1" ht="5.45" customHeight="1" x14ac:dyDescent="0.2">
      <c r="A129" s="31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W129" s="103" t="e">
        <f>VLOOKUP(AN98,Datenquelle!A:AI,16,FALSE)</f>
        <v>#N/A</v>
      </c>
      <c r="X129" s="5"/>
      <c r="Y129" s="342"/>
      <c r="Z129" s="342"/>
      <c r="AA129" s="342"/>
      <c r="AB129" s="342"/>
      <c r="AC129" s="342"/>
      <c r="AD129" s="342"/>
      <c r="AE129" s="49"/>
      <c r="AF129" s="106" t="e">
        <f>VLOOKUP(AN98,Datenquelle!A:AI,17,FALSE)</f>
        <v>#N/A</v>
      </c>
      <c r="AG129" s="5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CR129" s="36"/>
    </row>
    <row r="130" spans="1:96" s="30" customFormat="1" ht="5.45" customHeight="1" thickBot="1" x14ac:dyDescent="0.25">
      <c r="A130" s="32"/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8"/>
      <c r="V130" s="38"/>
      <c r="W130" s="11"/>
      <c r="X130" s="11"/>
      <c r="Y130" s="356"/>
      <c r="Z130" s="356"/>
      <c r="AA130" s="356"/>
      <c r="AB130" s="356"/>
      <c r="AC130" s="356"/>
      <c r="AD130" s="356"/>
      <c r="AE130" s="25"/>
      <c r="AF130" s="11"/>
      <c r="AG130" s="11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68" t="s">
        <v>364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</row>
    <row r="134" spans="1:96" ht="5.45" customHeight="1" x14ac:dyDescent="0.2"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</row>
    <row r="135" spans="1:96" ht="5.45" customHeight="1" thickBot="1" x14ac:dyDescent="0.25"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</row>
    <row r="136" spans="1:96" s="30" customFormat="1" ht="5.45" customHeight="1" x14ac:dyDescent="0.2">
      <c r="A136" s="29"/>
      <c r="B136" s="7"/>
      <c r="C136" s="7"/>
      <c r="D136" s="347" t="s">
        <v>365</v>
      </c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"/>
      <c r="V136" s="34"/>
      <c r="W136" s="34"/>
      <c r="X136" s="347" t="s">
        <v>433</v>
      </c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47"/>
      <c r="AJ136" s="347"/>
      <c r="AK136" s="347"/>
      <c r="AL136" s="435" t="s">
        <v>432</v>
      </c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435"/>
      <c r="BY136" s="435"/>
      <c r="BZ136" s="435"/>
      <c r="CA136" s="435"/>
      <c r="CB136" s="435"/>
      <c r="CC136" s="435"/>
      <c r="CD136" s="435"/>
      <c r="CE136" s="435"/>
      <c r="CF136" s="435"/>
      <c r="CG136" s="435"/>
      <c r="CH136" s="435"/>
      <c r="CI136" s="435"/>
      <c r="CJ136" s="435"/>
      <c r="CK136" s="435"/>
      <c r="CL136" s="435"/>
      <c r="CM136" s="435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  <c r="CF138" s="363"/>
      <c r="CG138" s="363"/>
      <c r="CH138" s="363"/>
      <c r="CI138" s="363"/>
      <c r="CJ138" s="363"/>
      <c r="CK138" s="363"/>
      <c r="CL138" s="363"/>
      <c r="CM138" s="363"/>
      <c r="CN138" s="49"/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342" t="s">
        <v>431</v>
      </c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63" t="s">
        <v>432</v>
      </c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3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3"/>
      <c r="BR139" s="363"/>
      <c r="BS139" s="363"/>
      <c r="BT139" s="363"/>
      <c r="BU139" s="363"/>
      <c r="BV139" s="363"/>
      <c r="BW139" s="363"/>
      <c r="BX139" s="363"/>
      <c r="BY139" s="363"/>
      <c r="BZ139" s="363"/>
      <c r="CA139" s="363"/>
      <c r="CB139" s="363"/>
      <c r="CC139" s="363"/>
      <c r="CD139" s="363"/>
      <c r="CE139" s="363"/>
      <c r="CF139" s="363"/>
      <c r="CG139" s="363"/>
      <c r="CH139" s="363"/>
      <c r="CI139" s="363"/>
      <c r="CJ139" s="363"/>
      <c r="CK139" s="363"/>
      <c r="CL139" s="363"/>
      <c r="CM139" s="363"/>
      <c r="CR139" s="36"/>
    </row>
    <row r="140" spans="1:96" s="30" customFormat="1" ht="5.45" customHeight="1" x14ac:dyDescent="0.2">
      <c r="A140" s="31"/>
      <c r="B140" s="94"/>
      <c r="C140" s="5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63"/>
      <c r="BE140" s="363"/>
      <c r="BF140" s="363"/>
      <c r="BG140" s="363"/>
      <c r="BH140" s="363"/>
      <c r="BI140" s="363"/>
      <c r="BJ140" s="363"/>
      <c r="BK140" s="363"/>
      <c r="BL140" s="363"/>
      <c r="BM140" s="363"/>
      <c r="BN140" s="363"/>
      <c r="BO140" s="363"/>
      <c r="BP140" s="363"/>
      <c r="BQ140" s="363"/>
      <c r="BR140" s="363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  <c r="CC140" s="363"/>
      <c r="CD140" s="363"/>
      <c r="CE140" s="363"/>
      <c r="CF140" s="363"/>
      <c r="CG140" s="363"/>
      <c r="CH140" s="363"/>
      <c r="CI140" s="363"/>
      <c r="CJ140" s="363"/>
      <c r="CK140" s="363"/>
      <c r="CL140" s="363"/>
      <c r="CM140" s="363"/>
      <c r="CR140" s="36"/>
    </row>
    <row r="141" spans="1:96" s="30" customFormat="1" ht="5.45" customHeight="1" x14ac:dyDescent="0.2">
      <c r="A141" s="31"/>
      <c r="B141" s="5"/>
      <c r="C141" s="5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63"/>
      <c r="BE141" s="363"/>
      <c r="BF141" s="363"/>
      <c r="BG141" s="363"/>
      <c r="BH141" s="363"/>
      <c r="BI141" s="363"/>
      <c r="BJ141" s="363"/>
      <c r="BK141" s="363"/>
      <c r="BL141" s="363"/>
      <c r="BM141" s="363"/>
      <c r="BN141" s="363"/>
      <c r="BO141" s="363"/>
      <c r="BP141" s="363"/>
      <c r="BQ141" s="363"/>
      <c r="BR141" s="363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  <c r="CC141" s="363"/>
      <c r="CD141" s="363"/>
      <c r="CE141" s="363"/>
      <c r="CF141" s="363"/>
      <c r="CG141" s="363"/>
      <c r="CH141" s="363"/>
      <c r="CI141" s="363"/>
      <c r="CJ141" s="363"/>
      <c r="CK141" s="363"/>
      <c r="CL141" s="363"/>
      <c r="CM141" s="363"/>
      <c r="CR141" s="36"/>
    </row>
    <row r="142" spans="1:96" s="30" customFormat="1" ht="5.45" customHeight="1" x14ac:dyDescent="0.2">
      <c r="A142" s="31"/>
      <c r="B142" s="342" t="s">
        <v>359</v>
      </c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42" t="s">
        <v>50</v>
      </c>
      <c r="AN142" s="342"/>
      <c r="AO142" s="342"/>
      <c r="AP142" s="342"/>
      <c r="AQ142" s="342"/>
      <c r="AS142" s="425" t="s">
        <v>77</v>
      </c>
      <c r="AT142" s="425"/>
      <c r="AU142" s="425"/>
      <c r="AV142" s="425"/>
      <c r="AW142" s="425"/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  <c r="BQ142" s="425"/>
      <c r="BR142" s="425"/>
      <c r="BS142" s="425"/>
      <c r="BT142" s="425"/>
      <c r="BU142" s="425"/>
      <c r="BV142" s="425"/>
      <c r="BW142" s="425"/>
      <c r="BX142" s="425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R142" s="36"/>
    </row>
    <row r="143" spans="1:96" s="30" customFormat="1" ht="5.45" customHeight="1" x14ac:dyDescent="0.2">
      <c r="A143" s="31"/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42"/>
      <c r="AN143" s="342"/>
      <c r="AO143" s="342"/>
      <c r="AP143" s="342"/>
      <c r="AQ143" s="342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R143" s="36"/>
    </row>
    <row r="144" spans="1:96" s="30" customFormat="1" ht="5.45" customHeight="1" x14ac:dyDescent="0.2">
      <c r="A144" s="3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42"/>
      <c r="AN144" s="342"/>
      <c r="AO144" s="342"/>
      <c r="AP144" s="342"/>
      <c r="AQ144" s="342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R144" s="36"/>
    </row>
    <row r="145" spans="1:96" s="30" customFormat="1" ht="5.45" customHeight="1" x14ac:dyDescent="0.2">
      <c r="A145" s="31"/>
      <c r="B145" s="342" t="s">
        <v>367</v>
      </c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59" t="s">
        <v>75</v>
      </c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S145" s="423" t="s">
        <v>366</v>
      </c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3"/>
      <c r="BW145" s="423"/>
      <c r="BX145" s="423"/>
      <c r="BY145" s="423"/>
      <c r="BZ145" s="423"/>
      <c r="CA145" s="423"/>
      <c r="CB145" s="423"/>
      <c r="CC145" s="423"/>
      <c r="CD145" s="423"/>
      <c r="CE145" s="423"/>
      <c r="CF145" s="423"/>
      <c r="CG145" s="423"/>
      <c r="CH145" s="423"/>
      <c r="CI145" s="423"/>
      <c r="CJ145" s="423"/>
      <c r="CK145" s="423"/>
      <c r="CL145" s="423"/>
      <c r="CM145" s="423"/>
      <c r="CR145" s="36"/>
    </row>
    <row r="146" spans="1:96" s="30" customFormat="1" ht="5.45" customHeight="1" x14ac:dyDescent="0.2">
      <c r="A146" s="3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3"/>
      <c r="BW146" s="423"/>
      <c r="BX146" s="423"/>
      <c r="BY146" s="423"/>
      <c r="BZ146" s="423"/>
      <c r="CA146" s="423"/>
      <c r="CB146" s="423"/>
      <c r="CC146" s="423"/>
      <c r="CD146" s="423"/>
      <c r="CE146" s="423"/>
      <c r="CF146" s="423"/>
      <c r="CG146" s="423"/>
      <c r="CH146" s="423"/>
      <c r="CI146" s="423"/>
      <c r="CJ146" s="423"/>
      <c r="CK146" s="423"/>
      <c r="CL146" s="423"/>
      <c r="CM146" s="423"/>
      <c r="CR146" s="36"/>
    </row>
    <row r="147" spans="1:96" s="30" customFormat="1" ht="5.45" customHeight="1" x14ac:dyDescent="0.2">
      <c r="A147" s="3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R147" s="36"/>
    </row>
    <row r="148" spans="1:96" s="30" customFormat="1" ht="5.45" customHeight="1" x14ac:dyDescent="0.2">
      <c r="A148" s="31"/>
      <c r="B148" s="342" t="s">
        <v>368</v>
      </c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63" t="s">
        <v>369</v>
      </c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CR148" s="36"/>
    </row>
    <row r="149" spans="1:96" s="30" customFormat="1" ht="5.45" customHeight="1" x14ac:dyDescent="0.2">
      <c r="A149" s="31"/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CR149" s="36"/>
    </row>
    <row r="150" spans="1:96" s="30" customFormat="1" ht="5.45" customHeight="1" x14ac:dyDescent="0.2">
      <c r="A150" s="31"/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CR150" s="36"/>
    </row>
    <row r="151" spans="1:96" s="30" customFormat="1" ht="5.45" customHeight="1" x14ac:dyDescent="0.2">
      <c r="A151" s="31"/>
      <c r="AS151" s="425" t="s">
        <v>77</v>
      </c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  <c r="BG151" s="425"/>
      <c r="BH151" s="425"/>
      <c r="BI151" s="425"/>
      <c r="BJ151" s="425"/>
      <c r="BK151" s="425"/>
      <c r="BL151" s="425"/>
      <c r="BM151" s="425"/>
      <c r="BN151" s="425"/>
      <c r="BO151" s="425"/>
      <c r="BP151" s="425"/>
      <c r="BQ151" s="425"/>
      <c r="BR151" s="425"/>
      <c r="BS151" s="425"/>
      <c r="BT151" s="425"/>
      <c r="BU151" s="425"/>
      <c r="BV151" s="425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R151" s="36"/>
    </row>
    <row r="152" spans="1:96" s="30" customFormat="1" ht="5.45" customHeight="1" x14ac:dyDescent="0.2">
      <c r="A152" s="31"/>
      <c r="AS152" s="425"/>
      <c r="AT152" s="425"/>
      <c r="AU152" s="425"/>
      <c r="AV152" s="425"/>
      <c r="AW152" s="425"/>
      <c r="AX152" s="425"/>
      <c r="AY152" s="425"/>
      <c r="AZ152" s="425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  <c r="BQ152" s="425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R152" s="36"/>
    </row>
    <row r="153" spans="1:96" s="30" customFormat="1" ht="5.45" customHeight="1" thickBot="1" x14ac:dyDescent="0.25">
      <c r="A153" s="3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34"/>
      <c r="AT153" s="434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34"/>
      <c r="BL153" s="434"/>
      <c r="BM153" s="434"/>
      <c r="BN153" s="434"/>
      <c r="BO153" s="434"/>
      <c r="BP153" s="434"/>
      <c r="BQ153" s="434"/>
      <c r="BR153" s="434"/>
      <c r="BS153" s="434"/>
      <c r="BT153" s="434"/>
      <c r="BU153" s="434"/>
      <c r="BV153" s="434"/>
      <c r="BW153" s="434"/>
      <c r="BX153" s="434"/>
      <c r="BY153" s="434"/>
      <c r="BZ153" s="434"/>
      <c r="CA153" s="434"/>
      <c r="CB153" s="434"/>
      <c r="CC153" s="434"/>
      <c r="CD153" s="434"/>
      <c r="CE153" s="434"/>
      <c r="CF153" s="434"/>
      <c r="CG153" s="434"/>
      <c r="CH153" s="434"/>
      <c r="CI153" s="434"/>
      <c r="CJ153" s="434"/>
      <c r="CK153" s="434"/>
      <c r="CL153" s="434"/>
      <c r="CM153" s="434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68" t="s">
        <v>370</v>
      </c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</row>
    <row r="160" spans="1:96" s="30" customFormat="1" ht="5.45" customHeight="1" x14ac:dyDescent="0.2">
      <c r="A160" s="5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</row>
    <row r="161" spans="1:96" s="30" customFormat="1" ht="5.45" customHeight="1" thickBot="1" x14ac:dyDescent="0.25">
      <c r="A161" s="5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</row>
    <row r="162" spans="1:96" s="30" customFormat="1" ht="5.45" customHeight="1" x14ac:dyDescent="0.2">
      <c r="A162" s="6"/>
      <c r="B162" s="347" t="s">
        <v>371</v>
      </c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"/>
      <c r="V162" s="34"/>
      <c r="W162" s="7"/>
      <c r="X162" s="7"/>
      <c r="Y162" s="347" t="s">
        <v>372</v>
      </c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"/>
      <c r="AS162" s="34"/>
      <c r="AT162" s="7"/>
      <c r="AU162" s="7"/>
      <c r="AV162" s="347" t="s">
        <v>373</v>
      </c>
      <c r="AW162" s="347"/>
      <c r="AX162" s="347"/>
      <c r="AY162" s="347"/>
      <c r="AZ162" s="347"/>
      <c r="BA162" s="347"/>
      <c r="BB162" s="347"/>
      <c r="BC162" s="347"/>
      <c r="BD162" s="347"/>
      <c r="BE162" s="347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342"/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W163" s="94"/>
      <c r="X163" s="5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T163" s="94"/>
      <c r="AU163" s="5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342"/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W164" s="5"/>
      <c r="X164" s="5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T164" s="5"/>
      <c r="AU164" s="5"/>
      <c r="AV164" s="342"/>
      <c r="AW164" s="342"/>
      <c r="AX164" s="342"/>
      <c r="AY164" s="342"/>
      <c r="AZ164" s="342"/>
      <c r="BA164" s="342"/>
      <c r="BB164" s="342"/>
      <c r="BC164" s="342"/>
      <c r="BD164" s="342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342" t="s">
        <v>374</v>
      </c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424"/>
      <c r="U165" s="424"/>
      <c r="V165" s="424"/>
      <c r="W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5"/>
      <c r="BC165" s="342" t="s">
        <v>375</v>
      </c>
      <c r="BD165" s="342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S165" s="420" t="s">
        <v>84</v>
      </c>
      <c r="BT165" s="420"/>
      <c r="BU165" s="420"/>
      <c r="BV165" s="355"/>
      <c r="BW165" s="355"/>
      <c r="BX165" s="355"/>
      <c r="BY165" s="355"/>
      <c r="BZ165" s="355"/>
      <c r="CA165" s="355"/>
      <c r="CB165" s="355"/>
      <c r="CC165" s="355"/>
      <c r="CD165" s="355"/>
      <c r="CE165" s="355"/>
      <c r="CF165" s="355"/>
      <c r="CG165" s="355"/>
      <c r="CH165" s="355"/>
      <c r="CI165" s="342" t="s">
        <v>87</v>
      </c>
      <c r="CJ165" s="342"/>
      <c r="CK165" s="342"/>
      <c r="CL165" s="342"/>
      <c r="CM165" s="342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342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424"/>
      <c r="U166" s="424"/>
      <c r="V166" s="424"/>
      <c r="W166" s="424"/>
      <c r="X166" s="424"/>
      <c r="Y166" s="424"/>
      <c r="Z166" s="424"/>
      <c r="AA166" s="424"/>
      <c r="AB166" s="424"/>
      <c r="AC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C166" s="342"/>
      <c r="BD166" s="342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S166" s="420"/>
      <c r="BT166" s="420"/>
      <c r="BU166" s="420"/>
      <c r="BV166" s="355"/>
      <c r="BW166" s="355"/>
      <c r="BX166" s="355"/>
      <c r="BY166" s="355"/>
      <c r="BZ166" s="355"/>
      <c r="CA166" s="355"/>
      <c r="CB166" s="355"/>
      <c r="CC166" s="355"/>
      <c r="CD166" s="355"/>
      <c r="CE166" s="355"/>
      <c r="CF166" s="355"/>
      <c r="CG166" s="355"/>
      <c r="CH166" s="355"/>
      <c r="CI166" s="342"/>
      <c r="CJ166" s="342"/>
      <c r="CK166" s="342"/>
      <c r="CL166" s="342"/>
      <c r="CM166" s="342"/>
      <c r="CR166" s="36"/>
    </row>
    <row r="167" spans="1:96" s="30" customFormat="1" ht="5.45" customHeight="1" x14ac:dyDescent="0.2">
      <c r="A167" s="31"/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C167" s="342"/>
      <c r="BD167" s="342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S167" s="420"/>
      <c r="BT167" s="420"/>
      <c r="BU167" s="420"/>
      <c r="BV167" s="355"/>
      <c r="BW167" s="355"/>
      <c r="BX167" s="355"/>
      <c r="BY167" s="355"/>
      <c r="BZ167" s="355"/>
      <c r="CA167" s="355"/>
      <c r="CB167" s="355"/>
      <c r="CC167" s="355"/>
      <c r="CD167" s="355"/>
      <c r="CE167" s="355"/>
      <c r="CF167" s="355"/>
      <c r="CG167" s="355"/>
      <c r="CH167" s="355"/>
      <c r="CI167" s="342"/>
      <c r="CJ167" s="342"/>
      <c r="CK167" s="342"/>
      <c r="CL167" s="342"/>
      <c r="CM167" s="342"/>
      <c r="CR167" s="36"/>
    </row>
    <row r="168" spans="1:96" s="30" customFormat="1" ht="5.45" customHeight="1" x14ac:dyDescent="0.2">
      <c r="A168" s="31"/>
      <c r="B168" s="342" t="s">
        <v>478</v>
      </c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429" t="s">
        <v>376</v>
      </c>
      <c r="BD168" s="342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S168" s="420" t="s">
        <v>84</v>
      </c>
      <c r="BT168" s="420"/>
      <c r="BU168" s="420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42" t="s">
        <v>48</v>
      </c>
      <c r="CJ168" s="342"/>
      <c r="CK168" s="342"/>
      <c r="CL168" s="342"/>
      <c r="CM168" s="342"/>
      <c r="CR168" s="36"/>
    </row>
    <row r="169" spans="1:96" s="30" customFormat="1" ht="5.45" customHeight="1" x14ac:dyDescent="0.2">
      <c r="A169" s="31"/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S169" s="420"/>
      <c r="BT169" s="420"/>
      <c r="BU169" s="420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42"/>
      <c r="CJ169" s="342"/>
      <c r="CK169" s="342"/>
      <c r="CL169" s="342"/>
      <c r="CM169" s="342"/>
      <c r="CR169" s="36"/>
    </row>
    <row r="170" spans="1:96" s="30" customFormat="1" ht="5.45" customHeight="1" x14ac:dyDescent="0.2">
      <c r="A170" s="31"/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S170" s="420"/>
      <c r="BT170" s="420"/>
      <c r="BU170" s="420"/>
      <c r="BV170" s="355"/>
      <c r="BW170" s="355"/>
      <c r="BX170" s="355"/>
      <c r="BY170" s="355"/>
      <c r="BZ170" s="355"/>
      <c r="CA170" s="355"/>
      <c r="CB170" s="355"/>
      <c r="CC170" s="355"/>
      <c r="CD170" s="355"/>
      <c r="CE170" s="355"/>
      <c r="CF170" s="355"/>
      <c r="CG170" s="355"/>
      <c r="CH170" s="355"/>
      <c r="CI170" s="342"/>
      <c r="CJ170" s="342"/>
      <c r="CK170" s="342"/>
      <c r="CL170" s="342"/>
      <c r="CM170" s="342"/>
      <c r="CR170" s="36"/>
    </row>
    <row r="171" spans="1:96" s="30" customFormat="1" ht="5.45" customHeight="1" x14ac:dyDescent="0.2">
      <c r="A171" s="31"/>
      <c r="B171" s="342" t="s">
        <v>378</v>
      </c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 t="s">
        <v>288</v>
      </c>
      <c r="BD171" s="342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S171" s="420" t="s">
        <v>84</v>
      </c>
      <c r="BT171" s="420"/>
      <c r="BU171" s="420"/>
      <c r="BV171" s="355"/>
      <c r="BW171" s="355"/>
      <c r="BX171" s="355"/>
      <c r="BY171" s="355"/>
      <c r="BZ171" s="355"/>
      <c r="CA171" s="355"/>
      <c r="CB171" s="355"/>
      <c r="CC171" s="355"/>
      <c r="CD171" s="355"/>
      <c r="CE171" s="355"/>
      <c r="CF171" s="355"/>
      <c r="CG171" s="355"/>
      <c r="CH171" s="355"/>
      <c r="CI171" s="342" t="s">
        <v>89</v>
      </c>
      <c r="CJ171" s="342"/>
      <c r="CK171" s="342"/>
      <c r="CL171" s="342"/>
      <c r="CM171" s="342"/>
      <c r="CR171" s="36"/>
    </row>
    <row r="172" spans="1:96" s="30" customFormat="1" ht="5.45" customHeight="1" x14ac:dyDescent="0.2">
      <c r="A172" s="31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S172" s="420"/>
      <c r="BT172" s="420"/>
      <c r="BU172" s="420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42"/>
      <c r="CJ172" s="342"/>
      <c r="CK172" s="342"/>
      <c r="CL172" s="342"/>
      <c r="CM172" s="342"/>
      <c r="CR172" s="36"/>
    </row>
    <row r="173" spans="1:96" s="30" customFormat="1" ht="5.45" customHeight="1" x14ac:dyDescent="0.2">
      <c r="A173" s="31"/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S173" s="420"/>
      <c r="BT173" s="420"/>
      <c r="BU173" s="420"/>
      <c r="BV173" s="355"/>
      <c r="BW173" s="355"/>
      <c r="BX173" s="355"/>
      <c r="BY173" s="355"/>
      <c r="BZ173" s="355"/>
      <c r="CA173" s="355"/>
      <c r="CB173" s="355"/>
      <c r="CC173" s="355"/>
      <c r="CD173" s="355"/>
      <c r="CE173" s="355"/>
      <c r="CF173" s="355"/>
      <c r="CG173" s="355"/>
      <c r="CH173" s="355"/>
      <c r="CI173" s="342"/>
      <c r="CJ173" s="342"/>
      <c r="CK173" s="342"/>
      <c r="CL173" s="342"/>
      <c r="CM173" s="342"/>
      <c r="CR173" s="36"/>
    </row>
    <row r="174" spans="1:96" s="30" customFormat="1" ht="5.45" customHeight="1" x14ac:dyDescent="0.2">
      <c r="A174" s="31"/>
      <c r="B174" s="342" t="s">
        <v>379</v>
      </c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429" t="s">
        <v>377</v>
      </c>
      <c r="BD174" s="342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S174" s="420" t="s">
        <v>84</v>
      </c>
      <c r="BT174" s="420"/>
      <c r="BU174" s="420"/>
      <c r="BV174" s="355"/>
      <c r="BW174" s="355"/>
      <c r="BX174" s="355"/>
      <c r="BY174" s="355"/>
      <c r="BZ174" s="355"/>
      <c r="CA174" s="355"/>
      <c r="CB174" s="355"/>
      <c r="CC174" s="355"/>
      <c r="CD174" s="355"/>
      <c r="CE174" s="355"/>
      <c r="CF174" s="355"/>
      <c r="CG174" s="355"/>
      <c r="CH174" s="355"/>
      <c r="CI174" s="342" t="s">
        <v>48</v>
      </c>
      <c r="CJ174" s="342"/>
      <c r="CK174" s="342"/>
      <c r="CL174" s="342"/>
      <c r="CM174" s="342"/>
      <c r="CR174" s="36"/>
    </row>
    <row r="175" spans="1:96" s="30" customFormat="1" ht="5.45" customHeight="1" x14ac:dyDescent="0.2">
      <c r="A175" s="31"/>
      <c r="B175" s="342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S175" s="420"/>
      <c r="BT175" s="420"/>
      <c r="BU175" s="420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42"/>
      <c r="CJ175" s="342"/>
      <c r="CK175" s="342"/>
      <c r="CL175" s="342"/>
      <c r="CM175" s="342"/>
      <c r="CR175" s="36"/>
    </row>
    <row r="176" spans="1:96" s="30" customFormat="1" ht="5.45" customHeight="1" x14ac:dyDescent="0.2">
      <c r="A176" s="31"/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S176" s="420"/>
      <c r="BT176" s="420"/>
      <c r="BU176" s="420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42"/>
      <c r="CJ176" s="342"/>
      <c r="CK176" s="342"/>
      <c r="CL176" s="342"/>
      <c r="CM176" s="342"/>
      <c r="CR176" s="36"/>
    </row>
    <row r="177" spans="1:96" s="30" customFormat="1" ht="5.45" customHeight="1" x14ac:dyDescent="0.2">
      <c r="A177" s="31"/>
      <c r="B177" s="342" t="s">
        <v>380</v>
      </c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419" t="s">
        <v>381</v>
      </c>
      <c r="BD177" s="419"/>
      <c r="BE177" s="419"/>
      <c r="BF177" s="419"/>
      <c r="BG177" s="419"/>
      <c r="BH177" s="419"/>
      <c r="BI177" s="419"/>
      <c r="BJ177" s="419"/>
      <c r="BK177" s="419"/>
      <c r="BL177" s="419"/>
      <c r="BM177" s="419"/>
      <c r="BN177" s="419"/>
      <c r="BO177" s="419"/>
      <c r="BP177" s="419"/>
      <c r="BQ177" s="419"/>
      <c r="BR177" s="419"/>
      <c r="BS177" s="420" t="s">
        <v>84</v>
      </c>
      <c r="BT177" s="420"/>
      <c r="BU177" s="420"/>
      <c r="BV177" s="355"/>
      <c r="BW177" s="355"/>
      <c r="BX177" s="355"/>
      <c r="BY177" s="355"/>
      <c r="BZ177" s="355"/>
      <c r="CA177" s="355"/>
      <c r="CB177" s="355"/>
      <c r="CC177" s="355"/>
      <c r="CD177" s="355"/>
      <c r="CE177" s="355"/>
      <c r="CF177" s="355"/>
      <c r="CG177" s="355"/>
      <c r="CH177" s="355"/>
      <c r="CI177" s="342" t="s">
        <v>93</v>
      </c>
      <c r="CJ177" s="342"/>
      <c r="CK177" s="342"/>
      <c r="CL177" s="342"/>
      <c r="CM177" s="342"/>
      <c r="CN177" s="342"/>
      <c r="CO177" s="342"/>
      <c r="CP177" s="342"/>
      <c r="CQ177" s="342"/>
      <c r="CR177" s="353"/>
    </row>
    <row r="178" spans="1:96" s="30" customFormat="1" ht="5.45" customHeight="1" x14ac:dyDescent="0.2">
      <c r="A178" s="31"/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419"/>
      <c r="BD178" s="419"/>
      <c r="BE178" s="419"/>
      <c r="BF178" s="419"/>
      <c r="BG178" s="419"/>
      <c r="BH178" s="419"/>
      <c r="BI178" s="419"/>
      <c r="BJ178" s="419"/>
      <c r="BK178" s="419"/>
      <c r="BL178" s="419"/>
      <c r="BM178" s="419"/>
      <c r="BN178" s="419"/>
      <c r="BO178" s="419"/>
      <c r="BP178" s="419"/>
      <c r="BQ178" s="419"/>
      <c r="BR178" s="419"/>
      <c r="BS178" s="420"/>
      <c r="BT178" s="420"/>
      <c r="BU178" s="420"/>
      <c r="BV178" s="355"/>
      <c r="BW178" s="355"/>
      <c r="BX178" s="355"/>
      <c r="BY178" s="355"/>
      <c r="BZ178" s="355"/>
      <c r="CA178" s="355"/>
      <c r="CB178" s="355"/>
      <c r="CC178" s="355"/>
      <c r="CD178" s="355"/>
      <c r="CE178" s="355"/>
      <c r="CF178" s="355"/>
      <c r="CG178" s="355"/>
      <c r="CH178" s="355"/>
      <c r="CI178" s="342"/>
      <c r="CJ178" s="342"/>
      <c r="CK178" s="342"/>
      <c r="CL178" s="342"/>
      <c r="CM178" s="342"/>
      <c r="CN178" s="342"/>
      <c r="CO178" s="342"/>
      <c r="CP178" s="342"/>
      <c r="CQ178" s="342"/>
      <c r="CR178" s="353"/>
    </row>
    <row r="179" spans="1:96" s="30" customFormat="1" ht="5.45" customHeight="1" thickBot="1" x14ac:dyDescent="0.25">
      <c r="A179" s="32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  <c r="AX179" s="356"/>
      <c r="AY179" s="356"/>
      <c r="AZ179" s="356"/>
      <c r="BA179" s="356"/>
      <c r="BB179" s="356"/>
      <c r="BC179" s="462"/>
      <c r="BD179" s="462"/>
      <c r="BE179" s="462"/>
      <c r="BF179" s="462"/>
      <c r="BG179" s="462"/>
      <c r="BH179" s="462"/>
      <c r="BI179" s="462"/>
      <c r="BJ179" s="462"/>
      <c r="BK179" s="462"/>
      <c r="BL179" s="462"/>
      <c r="BM179" s="462"/>
      <c r="BN179" s="462"/>
      <c r="BO179" s="462"/>
      <c r="BP179" s="462"/>
      <c r="BQ179" s="462"/>
      <c r="BR179" s="462"/>
      <c r="BS179" s="436"/>
      <c r="BT179" s="436"/>
      <c r="BU179" s="436"/>
      <c r="BV179" s="437"/>
      <c r="BW179" s="437"/>
      <c r="BX179" s="437"/>
      <c r="BY179" s="437"/>
      <c r="BZ179" s="437"/>
      <c r="CA179" s="437"/>
      <c r="CB179" s="437"/>
      <c r="CC179" s="437"/>
      <c r="CD179" s="437"/>
      <c r="CE179" s="437"/>
      <c r="CF179" s="437"/>
      <c r="CG179" s="437"/>
      <c r="CH179" s="437"/>
      <c r="CI179" s="356"/>
      <c r="CJ179" s="356"/>
      <c r="CK179" s="356"/>
      <c r="CL179" s="356"/>
      <c r="CM179" s="356"/>
      <c r="CN179" s="356"/>
      <c r="CO179" s="356"/>
      <c r="CP179" s="356"/>
      <c r="CQ179" s="356"/>
      <c r="CR179" s="438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68" t="s">
        <v>382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</row>
    <row r="183" spans="1:96" ht="5.45" customHeight="1" x14ac:dyDescent="0.2"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</row>
    <row r="184" spans="1:96" ht="5.45" customHeight="1" thickBot="1" x14ac:dyDescent="0.25"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</row>
    <row r="185" spans="1:96" s="30" customFormat="1" ht="5.45" customHeight="1" x14ac:dyDescent="0.2">
      <c r="A185" s="29"/>
      <c r="B185" s="7"/>
      <c r="C185" s="7"/>
      <c r="D185" s="347" t="s">
        <v>383</v>
      </c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7"/>
      <c r="V185" s="7"/>
      <c r="W185" s="347" t="s">
        <v>384</v>
      </c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7"/>
      <c r="AO185" s="7"/>
      <c r="AP185" s="347" t="s">
        <v>385</v>
      </c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7"/>
      <c r="BD185" s="347"/>
      <c r="BE185" s="347"/>
      <c r="BF185" s="347"/>
      <c r="BG185" s="7"/>
      <c r="BH185" s="7"/>
      <c r="BI185" s="347" t="s">
        <v>386</v>
      </c>
      <c r="BJ185" s="347"/>
      <c r="BK185" s="347"/>
      <c r="BL185" s="347"/>
      <c r="BM185" s="347"/>
      <c r="BN185" s="347"/>
      <c r="BO185" s="347"/>
      <c r="BP185" s="347"/>
      <c r="BQ185" s="347"/>
      <c r="BR185" s="347"/>
      <c r="BS185" s="347"/>
      <c r="BT185" s="347"/>
      <c r="BU185" s="347"/>
      <c r="BV185" s="347"/>
      <c r="BW185" s="347"/>
      <c r="BX185" s="347"/>
      <c r="BY185" s="347"/>
      <c r="BZ185" s="7"/>
      <c r="CA185" s="7"/>
      <c r="CB185" s="402" t="s">
        <v>387</v>
      </c>
      <c r="CC185" s="402"/>
      <c r="CD185" s="402"/>
      <c r="CE185" s="402"/>
      <c r="CF185" s="402"/>
      <c r="CG185" s="402"/>
      <c r="CH185" s="402"/>
      <c r="CI185" s="402"/>
      <c r="CJ185" s="402"/>
      <c r="CK185" s="402"/>
      <c r="CL185" s="402"/>
      <c r="CM185" s="402"/>
      <c r="CN185" s="402"/>
      <c r="CO185" s="402"/>
      <c r="CP185" s="402"/>
      <c r="CQ185" s="402"/>
      <c r="CR185" s="403"/>
    </row>
    <row r="186" spans="1:96" s="30" customFormat="1" ht="5.45" customHeight="1" x14ac:dyDescent="0.2">
      <c r="A186" s="31"/>
      <c r="B186" s="103" t="e">
        <f>VLOOKUP(AN98,Datenquelle!A:AI,22,FALSE)</f>
        <v>#N/A</v>
      </c>
      <c r="C186" s="5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103" t="e">
        <f>VLOOKUP(AN98,Datenquelle!A:AI,23,FALSE)</f>
        <v>#N/A</v>
      </c>
      <c r="V186" s="5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103" t="e">
        <f>VLOOKUP(AN98,Datenquelle!A:AI,24,FALSE)</f>
        <v>#N/A</v>
      </c>
      <c r="AO186" s="5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342"/>
      <c r="BF186" s="342"/>
      <c r="BG186" s="94"/>
      <c r="BH186" s="5"/>
      <c r="BI186" s="342"/>
      <c r="BJ186" s="342"/>
      <c r="BK186" s="342"/>
      <c r="BL186" s="342"/>
      <c r="BM186" s="342"/>
      <c r="BN186" s="342"/>
      <c r="BO186" s="342"/>
      <c r="BP186" s="342"/>
      <c r="BQ186" s="342"/>
      <c r="BR186" s="342"/>
      <c r="BS186" s="342"/>
      <c r="BT186" s="342"/>
      <c r="BU186" s="342"/>
      <c r="BV186" s="342"/>
      <c r="BW186" s="342"/>
      <c r="BX186" s="342"/>
      <c r="BY186" s="342"/>
      <c r="BZ186" s="94"/>
      <c r="CA186" s="5"/>
      <c r="CB186" s="359"/>
      <c r="CC186" s="359"/>
      <c r="CD186" s="359"/>
      <c r="CE186" s="359"/>
      <c r="CF186" s="359"/>
      <c r="CG186" s="359"/>
      <c r="CH186" s="359"/>
      <c r="CI186" s="359"/>
      <c r="CJ186" s="359"/>
      <c r="CK186" s="359"/>
      <c r="CL186" s="359"/>
      <c r="CM186" s="359"/>
      <c r="CN186" s="359"/>
      <c r="CO186" s="359"/>
      <c r="CP186" s="359"/>
      <c r="CQ186" s="359"/>
      <c r="CR186" s="404"/>
    </row>
    <row r="187" spans="1:96" s="30" customFormat="1" ht="5.45" customHeight="1" x14ac:dyDescent="0.2">
      <c r="A187" s="31"/>
      <c r="B187" s="5"/>
      <c r="C187" s="5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5"/>
      <c r="V187" s="5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5"/>
      <c r="AO187" s="5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342"/>
      <c r="BG187" s="5"/>
      <c r="BH187" s="5"/>
      <c r="BI187" s="342"/>
      <c r="BJ187" s="342"/>
      <c r="BK187" s="342"/>
      <c r="BL187" s="342"/>
      <c r="BM187" s="342"/>
      <c r="BN187" s="342"/>
      <c r="BO187" s="342"/>
      <c r="BP187" s="342"/>
      <c r="BQ187" s="342"/>
      <c r="BR187" s="342"/>
      <c r="BS187" s="342"/>
      <c r="BT187" s="342"/>
      <c r="BU187" s="342"/>
      <c r="BV187" s="342"/>
      <c r="BW187" s="342"/>
      <c r="BX187" s="342"/>
      <c r="BY187" s="342"/>
      <c r="BZ187" s="5"/>
      <c r="CA187" s="5"/>
      <c r="CB187" s="359"/>
      <c r="CC187" s="359"/>
      <c r="CD187" s="359"/>
      <c r="CE187" s="359"/>
      <c r="CF187" s="359"/>
      <c r="CG187" s="359"/>
      <c r="CH187" s="359"/>
      <c r="CI187" s="359"/>
      <c r="CJ187" s="359"/>
      <c r="CK187" s="359"/>
      <c r="CL187" s="359"/>
      <c r="CM187" s="359"/>
      <c r="CN187" s="359"/>
      <c r="CO187" s="359"/>
      <c r="CP187" s="359"/>
      <c r="CQ187" s="359"/>
      <c r="CR187" s="404"/>
    </row>
    <row r="188" spans="1:96" s="30" customFormat="1" ht="5.45" customHeight="1" x14ac:dyDescent="0.2">
      <c r="A188" s="31"/>
      <c r="B188" s="5"/>
      <c r="C188" s="5"/>
      <c r="D188" s="342" t="s">
        <v>388</v>
      </c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5"/>
      <c r="AO188" s="5"/>
      <c r="AP188" s="342" t="s">
        <v>389</v>
      </c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42"/>
      <c r="BL188" s="342"/>
      <c r="BM188" s="342"/>
      <c r="BN188" s="352" t="e">
        <f>VLOOKUP(AN98,Datenquelle!A:AI,27,FALSE)</f>
        <v>#N/A</v>
      </c>
      <c r="BO188" s="352"/>
      <c r="BP188" s="352"/>
      <c r="BQ188" s="352"/>
      <c r="BR188" s="352"/>
      <c r="BS188" s="342" t="s">
        <v>101</v>
      </c>
      <c r="BT188" s="342"/>
      <c r="BU188" s="342"/>
      <c r="BV188" s="342"/>
      <c r="BW188" s="342"/>
      <c r="BZ188" s="5"/>
      <c r="CA188" s="5"/>
      <c r="CB188" s="359" t="s">
        <v>390</v>
      </c>
      <c r="CC188" s="359"/>
      <c r="CD188" s="359"/>
      <c r="CE188" s="359"/>
      <c r="CF188" s="359"/>
      <c r="CG188" s="359"/>
      <c r="CH188" s="359"/>
      <c r="CI188" s="359"/>
      <c r="CJ188" s="359"/>
      <c r="CK188" s="359"/>
      <c r="CL188" s="359"/>
      <c r="CM188" s="359"/>
      <c r="CN188" s="359"/>
      <c r="CO188" s="359"/>
      <c r="CP188" s="359"/>
      <c r="CQ188" s="359"/>
      <c r="CR188" s="404"/>
    </row>
    <row r="189" spans="1:96" s="30" customFormat="1" ht="5.45" customHeight="1" x14ac:dyDescent="0.2">
      <c r="A189" s="31"/>
      <c r="B189" s="104" t="e">
        <f>VLOOKUP(AN98,Datenquelle!A:AI,25,FALSE)</f>
        <v>#N/A</v>
      </c>
      <c r="C189" s="5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103" t="e">
        <f>VLOOKUP(AN98,Datenquelle!A:AI,26,FALSE)</f>
        <v>#N/A</v>
      </c>
      <c r="AO189" s="5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2"/>
      <c r="BE189" s="342"/>
      <c r="BF189" s="342"/>
      <c r="BG189" s="342"/>
      <c r="BH189" s="342"/>
      <c r="BI189" s="342"/>
      <c r="BJ189" s="342"/>
      <c r="BK189" s="342"/>
      <c r="BL189" s="342"/>
      <c r="BM189" s="342"/>
      <c r="BN189" s="352"/>
      <c r="BO189" s="352"/>
      <c r="BP189" s="352"/>
      <c r="BQ189" s="352"/>
      <c r="BR189" s="352"/>
      <c r="BS189" s="342"/>
      <c r="BT189" s="342"/>
      <c r="BU189" s="342"/>
      <c r="BV189" s="342"/>
      <c r="BW189" s="342"/>
      <c r="BZ189" s="94"/>
      <c r="CA189" s="5"/>
      <c r="CB189" s="359"/>
      <c r="CC189" s="359"/>
      <c r="CD189" s="359"/>
      <c r="CE189" s="359"/>
      <c r="CF189" s="359"/>
      <c r="CG189" s="359"/>
      <c r="CH189" s="359"/>
      <c r="CI189" s="359"/>
      <c r="CJ189" s="359"/>
      <c r="CK189" s="359"/>
      <c r="CL189" s="359"/>
      <c r="CM189" s="359"/>
      <c r="CN189" s="359"/>
      <c r="CO189" s="359"/>
      <c r="CP189" s="359"/>
      <c r="CQ189" s="359"/>
      <c r="CR189" s="404"/>
    </row>
    <row r="190" spans="1:96" s="30" customFormat="1" ht="5.45" customHeight="1" x14ac:dyDescent="0.2">
      <c r="A190" s="31"/>
      <c r="B190" s="5"/>
      <c r="C190" s="5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5"/>
      <c r="AO190" s="5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42"/>
      <c r="BL190" s="342"/>
      <c r="BM190" s="342"/>
      <c r="BN190" s="352"/>
      <c r="BO190" s="352"/>
      <c r="BP190" s="352"/>
      <c r="BQ190" s="352"/>
      <c r="BR190" s="352"/>
      <c r="BS190" s="342"/>
      <c r="BT190" s="342"/>
      <c r="BU190" s="342"/>
      <c r="BV190" s="342"/>
      <c r="BW190" s="342"/>
      <c r="BZ190" s="5"/>
      <c r="CA190" s="5"/>
      <c r="CB190" s="359"/>
      <c r="CC190" s="359"/>
      <c r="CD190" s="359"/>
      <c r="CE190" s="359"/>
      <c r="CF190" s="359"/>
      <c r="CG190" s="359"/>
      <c r="CH190" s="359"/>
      <c r="CI190" s="359"/>
      <c r="CJ190" s="359"/>
      <c r="CK190" s="359"/>
      <c r="CL190" s="359"/>
      <c r="CM190" s="359"/>
      <c r="CN190" s="359"/>
      <c r="CO190" s="359"/>
      <c r="CP190" s="359"/>
      <c r="CQ190" s="359"/>
      <c r="CR190" s="404"/>
    </row>
    <row r="191" spans="1:96" s="30" customFormat="1" ht="5.45" customHeight="1" x14ac:dyDescent="0.2">
      <c r="A191" s="31"/>
      <c r="D191" s="342" t="s">
        <v>391</v>
      </c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63"/>
      <c r="AO191" s="363"/>
      <c r="AP191" s="363"/>
      <c r="AQ191" s="363"/>
      <c r="AR191" s="363"/>
      <c r="AS191" s="363"/>
      <c r="AT191" s="363"/>
      <c r="AU191" s="363"/>
      <c r="AV191" s="342" t="s">
        <v>58</v>
      </c>
      <c r="AW191" s="342"/>
      <c r="AX191" s="342"/>
      <c r="AY191" s="342"/>
      <c r="AZ191" s="342"/>
      <c r="CR191" s="36"/>
    </row>
    <row r="192" spans="1:96" s="30" customFormat="1" ht="5.45" customHeight="1" x14ac:dyDescent="0.2">
      <c r="A192" s="31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63"/>
      <c r="AO192" s="363"/>
      <c r="AP192" s="363"/>
      <c r="AQ192" s="363"/>
      <c r="AR192" s="363"/>
      <c r="AS192" s="363"/>
      <c r="AT192" s="363"/>
      <c r="AU192" s="363"/>
      <c r="AV192" s="342"/>
      <c r="AW192" s="342"/>
      <c r="AX192" s="342"/>
      <c r="AY192" s="342"/>
      <c r="AZ192" s="342"/>
      <c r="CR192" s="36"/>
    </row>
    <row r="193" spans="1:96" s="30" customFormat="1" ht="5.45" customHeight="1" x14ac:dyDescent="0.2">
      <c r="A193" s="31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63"/>
      <c r="AO193" s="363"/>
      <c r="AP193" s="363"/>
      <c r="AQ193" s="363"/>
      <c r="AR193" s="363"/>
      <c r="AS193" s="363"/>
      <c r="AT193" s="363"/>
      <c r="AU193" s="363"/>
      <c r="AV193" s="342"/>
      <c r="AW193" s="342"/>
      <c r="AX193" s="342"/>
      <c r="AY193" s="342"/>
      <c r="AZ193" s="342"/>
      <c r="CR193" s="36"/>
    </row>
    <row r="194" spans="1:96" s="30" customFormat="1" ht="5.45" customHeight="1" x14ac:dyDescent="0.2">
      <c r="A194" s="31"/>
      <c r="D194" s="342" t="s">
        <v>392</v>
      </c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427" t="e">
        <f>VLOOKUP(AN98,Datenquelle!A:AI,28,FALSE)</f>
        <v>#N/A</v>
      </c>
      <c r="AO194" s="427"/>
      <c r="AP194" s="427"/>
      <c r="AQ194" s="427"/>
      <c r="AR194" s="427"/>
      <c r="AS194" s="427"/>
      <c r="AT194" s="427"/>
      <c r="AU194" s="427"/>
      <c r="AV194" s="342" t="s">
        <v>104</v>
      </c>
      <c r="AW194" s="342"/>
      <c r="AX194" s="342"/>
      <c r="AY194" s="342"/>
      <c r="AZ194" s="342"/>
      <c r="BN194" s="351" t="e">
        <f>VLOOKUP(AN98,Datenquelle!A:AI,29,FALSE)</f>
        <v>#N/A</v>
      </c>
      <c r="BO194" s="351"/>
      <c r="BP194" s="351"/>
      <c r="BQ194" s="351"/>
      <c r="BR194" s="351"/>
      <c r="BS194" s="351"/>
      <c r="BT194" s="351"/>
      <c r="BU194" s="351"/>
      <c r="BV194" s="342" t="s">
        <v>105</v>
      </c>
      <c r="BW194" s="342"/>
      <c r="BX194" s="342"/>
      <c r="BY194" s="342"/>
      <c r="BZ194" s="342"/>
      <c r="CR194" s="36"/>
    </row>
    <row r="195" spans="1:96" s="30" customFormat="1" ht="5.45" customHeight="1" x14ac:dyDescent="0.2">
      <c r="A195" s="31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427"/>
      <c r="AO195" s="427"/>
      <c r="AP195" s="427"/>
      <c r="AQ195" s="427"/>
      <c r="AR195" s="427"/>
      <c r="AS195" s="427"/>
      <c r="AT195" s="427"/>
      <c r="AU195" s="427"/>
      <c r="AV195" s="342"/>
      <c r="AW195" s="342"/>
      <c r="AX195" s="342"/>
      <c r="AY195" s="342"/>
      <c r="AZ195" s="342"/>
      <c r="BN195" s="351"/>
      <c r="BO195" s="351"/>
      <c r="BP195" s="351"/>
      <c r="BQ195" s="351"/>
      <c r="BR195" s="351"/>
      <c r="BS195" s="351"/>
      <c r="BT195" s="351"/>
      <c r="BU195" s="351"/>
      <c r="BV195" s="342"/>
      <c r="BW195" s="342"/>
      <c r="BX195" s="342"/>
      <c r="BY195" s="342"/>
      <c r="BZ195" s="342"/>
      <c r="CR195" s="36"/>
    </row>
    <row r="196" spans="1:96" s="30" customFormat="1" ht="5.45" customHeight="1" x14ac:dyDescent="0.2">
      <c r="A196" s="31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427"/>
      <c r="AO196" s="427"/>
      <c r="AP196" s="427"/>
      <c r="AQ196" s="427"/>
      <c r="AR196" s="427"/>
      <c r="AS196" s="427"/>
      <c r="AT196" s="427"/>
      <c r="AU196" s="427"/>
      <c r="AV196" s="342"/>
      <c r="AW196" s="342"/>
      <c r="AX196" s="342"/>
      <c r="AY196" s="342"/>
      <c r="AZ196" s="342"/>
      <c r="BN196" s="351"/>
      <c r="BO196" s="351"/>
      <c r="BP196" s="351"/>
      <c r="BQ196" s="351"/>
      <c r="BR196" s="351"/>
      <c r="BS196" s="351"/>
      <c r="BT196" s="351"/>
      <c r="BU196" s="351"/>
      <c r="BV196" s="342"/>
      <c r="BW196" s="342"/>
      <c r="BX196" s="342"/>
      <c r="BY196" s="342"/>
      <c r="BZ196" s="342"/>
      <c r="CR196" s="36"/>
    </row>
    <row r="197" spans="1:96" s="30" customFormat="1" ht="5.45" customHeight="1" x14ac:dyDescent="0.2">
      <c r="A197" s="31"/>
      <c r="D197" s="342" t="s">
        <v>393</v>
      </c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54" t="e">
        <f>VLOOKUP(AN98,Datenquelle!A:AI,30,FALSE)</f>
        <v>#N/A</v>
      </c>
      <c r="AO197" s="354"/>
      <c r="AP197" s="354"/>
      <c r="AQ197" s="354"/>
      <c r="AR197" s="354"/>
      <c r="AS197" s="354"/>
      <c r="AT197" s="354"/>
      <c r="AU197" s="354"/>
      <c r="AV197" s="342" t="s">
        <v>48</v>
      </c>
      <c r="AW197" s="342"/>
      <c r="AX197" s="342"/>
      <c r="AY197" s="342"/>
      <c r="AZ197" s="342"/>
      <c r="BA197" s="357" t="s">
        <v>394</v>
      </c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4" t="e">
        <f>VLOOKUP(AN98,Datenquelle!A:AI,31,FALSE)</f>
        <v>#N/A</v>
      </c>
      <c r="BR197" s="354"/>
      <c r="BS197" s="354"/>
      <c r="BT197" s="354"/>
      <c r="BU197" s="354"/>
      <c r="BV197" s="342" t="s">
        <v>105</v>
      </c>
      <c r="BW197" s="342"/>
      <c r="BX197" s="342"/>
      <c r="BY197" s="342"/>
      <c r="BZ197" s="342"/>
      <c r="CR197" s="36"/>
    </row>
    <row r="198" spans="1:96" s="30" customFormat="1" ht="5.45" customHeight="1" x14ac:dyDescent="0.2">
      <c r="A198" s="31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54"/>
      <c r="AO198" s="354"/>
      <c r="AP198" s="354"/>
      <c r="AQ198" s="354"/>
      <c r="AR198" s="354"/>
      <c r="AS198" s="354"/>
      <c r="AT198" s="354"/>
      <c r="AU198" s="354"/>
      <c r="AV198" s="342"/>
      <c r="AW198" s="342"/>
      <c r="AX198" s="342"/>
      <c r="AY198" s="342"/>
      <c r="AZ198" s="34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4"/>
      <c r="BR198" s="354"/>
      <c r="BS198" s="354"/>
      <c r="BT198" s="354"/>
      <c r="BU198" s="354"/>
      <c r="BV198" s="342"/>
      <c r="BW198" s="342"/>
      <c r="BX198" s="342"/>
      <c r="BY198" s="342"/>
      <c r="BZ198" s="342"/>
      <c r="CR198" s="36"/>
    </row>
    <row r="199" spans="1:96" s="30" customFormat="1" ht="5.45" customHeight="1" x14ac:dyDescent="0.2">
      <c r="A199" s="31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54"/>
      <c r="AO199" s="354"/>
      <c r="AP199" s="354"/>
      <c r="AQ199" s="354"/>
      <c r="AR199" s="354"/>
      <c r="AS199" s="354"/>
      <c r="AT199" s="354"/>
      <c r="AU199" s="354"/>
      <c r="AV199" s="342"/>
      <c r="AW199" s="342"/>
      <c r="AX199" s="342"/>
      <c r="AY199" s="342"/>
      <c r="AZ199" s="34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4"/>
      <c r="BR199" s="354"/>
      <c r="BS199" s="354"/>
      <c r="BT199" s="354"/>
      <c r="BU199" s="354"/>
      <c r="BV199" s="342"/>
      <c r="BW199" s="342"/>
      <c r="BX199" s="342"/>
      <c r="BY199" s="342"/>
      <c r="BZ199" s="342"/>
      <c r="CR199" s="36"/>
    </row>
    <row r="200" spans="1:96" s="30" customFormat="1" ht="5.45" customHeight="1" x14ac:dyDescent="0.2">
      <c r="A200" s="441" t="s">
        <v>111</v>
      </c>
      <c r="B200" s="419"/>
      <c r="C200" s="419"/>
      <c r="D200" s="442" t="s">
        <v>395</v>
      </c>
      <c r="E200" s="442"/>
      <c r="F200" s="442"/>
      <c r="G200" s="442"/>
      <c r="H200" s="442"/>
      <c r="I200" s="442"/>
      <c r="J200" s="442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  <c r="AG200" s="442"/>
      <c r="AH200" s="442"/>
      <c r="AI200" s="442"/>
      <c r="AJ200" s="442"/>
      <c r="AK200" s="442"/>
      <c r="AL200" s="442"/>
      <c r="AM200" s="442"/>
      <c r="AN200" s="442"/>
      <c r="AO200" s="442"/>
      <c r="AP200" s="442"/>
      <c r="AQ200" s="442"/>
      <c r="AR200" s="442"/>
      <c r="AS200" s="442"/>
      <c r="AT200" s="442"/>
      <c r="AU200" s="442"/>
      <c r="AV200" s="442"/>
      <c r="AW200" s="442"/>
      <c r="AX200" s="442"/>
      <c r="AY200" s="442"/>
      <c r="AZ200" s="442"/>
      <c r="BA200" s="442"/>
      <c r="BB200" s="442"/>
      <c r="BC200" s="442"/>
      <c r="BD200" s="442"/>
      <c r="BE200" s="442"/>
      <c r="BF200" s="442"/>
      <c r="BG200" s="442"/>
      <c r="BH200" s="442"/>
      <c r="BI200" s="442"/>
      <c r="BJ200" s="442"/>
      <c r="BK200" s="442"/>
      <c r="BL200" s="442"/>
      <c r="BM200" s="442"/>
      <c r="BN200" s="442"/>
      <c r="BO200" s="442"/>
      <c r="BP200" s="442"/>
      <c r="BQ200" s="442"/>
      <c r="BR200" s="442"/>
      <c r="BS200" s="442"/>
      <c r="BT200" s="442"/>
      <c r="BU200" s="442"/>
      <c r="BV200" s="442"/>
      <c r="BW200" s="442"/>
      <c r="BX200" s="442"/>
      <c r="BY200" s="442"/>
      <c r="BZ200" s="442"/>
      <c r="CA200" s="442"/>
      <c r="CB200" s="442"/>
      <c r="CC200" s="442"/>
      <c r="CD200" s="442"/>
      <c r="CE200" s="442"/>
      <c r="CF200" s="442"/>
      <c r="CG200" s="442"/>
      <c r="CH200" s="442"/>
      <c r="CI200" s="442"/>
      <c r="CJ200" s="442"/>
      <c r="CK200" s="442"/>
      <c r="CL200" s="442"/>
      <c r="CM200" s="442"/>
      <c r="CN200" s="442"/>
      <c r="CO200" s="442"/>
      <c r="CP200" s="442"/>
      <c r="CQ200" s="442"/>
      <c r="CR200" s="443"/>
    </row>
    <row r="201" spans="1:96" s="30" customFormat="1" ht="5.45" customHeight="1" x14ac:dyDescent="0.2">
      <c r="A201" s="441"/>
      <c r="B201" s="419"/>
      <c r="C201" s="419"/>
      <c r="D201" s="442"/>
      <c r="E201" s="442"/>
      <c r="F201" s="442"/>
      <c r="G201" s="442"/>
      <c r="H201" s="442"/>
      <c r="I201" s="442"/>
      <c r="J201" s="442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  <c r="AG201" s="442"/>
      <c r="AH201" s="442"/>
      <c r="AI201" s="442"/>
      <c r="AJ201" s="442"/>
      <c r="AK201" s="442"/>
      <c r="AL201" s="442"/>
      <c r="AM201" s="442"/>
      <c r="AN201" s="442"/>
      <c r="AO201" s="442"/>
      <c r="AP201" s="442"/>
      <c r="AQ201" s="442"/>
      <c r="AR201" s="442"/>
      <c r="AS201" s="442"/>
      <c r="AT201" s="442"/>
      <c r="AU201" s="442"/>
      <c r="AV201" s="442"/>
      <c r="AW201" s="442"/>
      <c r="AX201" s="442"/>
      <c r="AY201" s="442"/>
      <c r="AZ201" s="442"/>
      <c r="BA201" s="442"/>
      <c r="BB201" s="442"/>
      <c r="BC201" s="442"/>
      <c r="BD201" s="442"/>
      <c r="BE201" s="442"/>
      <c r="BF201" s="442"/>
      <c r="BG201" s="442"/>
      <c r="BH201" s="442"/>
      <c r="BI201" s="442"/>
      <c r="BJ201" s="442"/>
      <c r="BK201" s="442"/>
      <c r="BL201" s="442"/>
      <c r="BM201" s="442"/>
      <c r="BN201" s="442"/>
      <c r="BO201" s="442"/>
      <c r="BP201" s="442"/>
      <c r="BQ201" s="442"/>
      <c r="BR201" s="442"/>
      <c r="BS201" s="442"/>
      <c r="BT201" s="442"/>
      <c r="BU201" s="442"/>
      <c r="BV201" s="442"/>
      <c r="BW201" s="442"/>
      <c r="BX201" s="442"/>
      <c r="BY201" s="442"/>
      <c r="BZ201" s="442"/>
      <c r="CA201" s="442"/>
      <c r="CB201" s="442"/>
      <c r="CC201" s="442"/>
      <c r="CD201" s="442"/>
      <c r="CE201" s="442"/>
      <c r="CF201" s="442"/>
      <c r="CG201" s="442"/>
      <c r="CH201" s="442"/>
      <c r="CI201" s="442"/>
      <c r="CJ201" s="442"/>
      <c r="CK201" s="442"/>
      <c r="CL201" s="442"/>
      <c r="CM201" s="442"/>
      <c r="CN201" s="442"/>
      <c r="CO201" s="442"/>
      <c r="CP201" s="442"/>
      <c r="CQ201" s="442"/>
      <c r="CR201" s="443"/>
    </row>
    <row r="202" spans="1:96" s="30" customFormat="1" ht="5.45" customHeight="1" x14ac:dyDescent="0.2">
      <c r="A202" s="441"/>
      <c r="B202" s="419"/>
      <c r="C202" s="419"/>
      <c r="D202" s="442"/>
      <c r="E202" s="442"/>
      <c r="F202" s="442"/>
      <c r="G202" s="442"/>
      <c r="H202" s="442"/>
      <c r="I202" s="442"/>
      <c r="J202" s="442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  <c r="AA202" s="442"/>
      <c r="AB202" s="442"/>
      <c r="AC202" s="442"/>
      <c r="AD202" s="442"/>
      <c r="AE202" s="442"/>
      <c r="AF202" s="442"/>
      <c r="AG202" s="442"/>
      <c r="AH202" s="442"/>
      <c r="AI202" s="442"/>
      <c r="AJ202" s="442"/>
      <c r="AK202" s="442"/>
      <c r="AL202" s="442"/>
      <c r="AM202" s="442"/>
      <c r="AN202" s="442"/>
      <c r="AO202" s="442"/>
      <c r="AP202" s="442"/>
      <c r="AQ202" s="442"/>
      <c r="AR202" s="442"/>
      <c r="AS202" s="442"/>
      <c r="AT202" s="442"/>
      <c r="AU202" s="442"/>
      <c r="AV202" s="442"/>
      <c r="AW202" s="442"/>
      <c r="AX202" s="442"/>
      <c r="AY202" s="442"/>
      <c r="AZ202" s="442"/>
      <c r="BA202" s="442"/>
      <c r="BB202" s="442"/>
      <c r="BC202" s="442"/>
      <c r="BD202" s="442"/>
      <c r="BE202" s="442"/>
      <c r="BF202" s="442"/>
      <c r="BG202" s="442"/>
      <c r="BH202" s="442"/>
      <c r="BI202" s="442"/>
      <c r="BJ202" s="442"/>
      <c r="BK202" s="442"/>
      <c r="BL202" s="442"/>
      <c r="BM202" s="442"/>
      <c r="BN202" s="442"/>
      <c r="BO202" s="442"/>
      <c r="BP202" s="442"/>
      <c r="BQ202" s="442"/>
      <c r="BR202" s="442"/>
      <c r="BS202" s="442"/>
      <c r="BT202" s="442"/>
      <c r="BU202" s="442"/>
      <c r="BV202" s="442"/>
      <c r="BW202" s="442"/>
      <c r="BX202" s="442"/>
      <c r="BY202" s="442"/>
      <c r="BZ202" s="442"/>
      <c r="CA202" s="442"/>
      <c r="CB202" s="442"/>
      <c r="CC202" s="442"/>
      <c r="CD202" s="442"/>
      <c r="CE202" s="442"/>
      <c r="CF202" s="442"/>
      <c r="CG202" s="442"/>
      <c r="CH202" s="442"/>
      <c r="CI202" s="442"/>
      <c r="CJ202" s="442"/>
      <c r="CK202" s="442"/>
      <c r="CL202" s="442"/>
      <c r="CM202" s="442"/>
      <c r="CN202" s="442"/>
      <c r="CO202" s="442"/>
      <c r="CP202" s="442"/>
      <c r="CQ202" s="442"/>
      <c r="CR202" s="443"/>
    </row>
    <row r="203" spans="1:96" s="30" customFormat="1" ht="5.45" customHeight="1" x14ac:dyDescent="0.2">
      <c r="A203" s="441" t="s">
        <v>114</v>
      </c>
      <c r="B203" s="419"/>
      <c r="C203" s="419"/>
      <c r="D203" s="442" t="s">
        <v>447</v>
      </c>
      <c r="E203" s="442"/>
      <c r="F203" s="442"/>
      <c r="G203" s="442"/>
      <c r="H203" s="442"/>
      <c r="I203" s="442"/>
      <c r="J203" s="442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F203" s="442"/>
      <c r="AG203" s="442"/>
      <c r="AH203" s="442"/>
      <c r="AI203" s="442"/>
      <c r="AJ203" s="442"/>
      <c r="AK203" s="442"/>
      <c r="AL203" s="442"/>
      <c r="AM203" s="442"/>
      <c r="AN203" s="442"/>
      <c r="AO203" s="442"/>
      <c r="AP203" s="442"/>
      <c r="AQ203" s="442"/>
      <c r="AR203" s="442"/>
      <c r="AS203" s="442"/>
      <c r="AT203" s="442"/>
      <c r="AU203" s="442"/>
      <c r="AV203" s="442"/>
      <c r="AW203" s="442"/>
      <c r="AX203" s="442"/>
      <c r="AY203" s="442"/>
      <c r="AZ203" s="255"/>
      <c r="BA203" s="255"/>
      <c r="BB203" s="255"/>
      <c r="BC203" s="255"/>
      <c r="BD203" s="255"/>
      <c r="BE203" s="255"/>
      <c r="BF203" s="255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441"/>
      <c r="B204" s="419"/>
      <c r="C204" s="419"/>
      <c r="D204" s="442"/>
      <c r="E204" s="442"/>
      <c r="F204" s="442"/>
      <c r="G204" s="442"/>
      <c r="H204" s="442"/>
      <c r="I204" s="442"/>
      <c r="J204" s="442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F204" s="442"/>
      <c r="AG204" s="442"/>
      <c r="AH204" s="442"/>
      <c r="AI204" s="442"/>
      <c r="AJ204" s="442"/>
      <c r="AK204" s="442"/>
      <c r="AL204" s="442"/>
      <c r="AM204" s="442"/>
      <c r="AN204" s="442"/>
      <c r="AO204" s="442"/>
      <c r="AP204" s="442"/>
      <c r="AQ204" s="442"/>
      <c r="AR204" s="442"/>
      <c r="AS204" s="442"/>
      <c r="AT204" s="442"/>
      <c r="AU204" s="442"/>
      <c r="AV204" s="442"/>
      <c r="AW204" s="442"/>
      <c r="AX204" s="442"/>
      <c r="AY204" s="442"/>
      <c r="AZ204" s="255"/>
      <c r="BA204" s="255"/>
      <c r="BB204" s="255"/>
      <c r="BC204" s="255"/>
      <c r="BD204" s="255"/>
      <c r="BE204" s="255"/>
      <c r="BF204" s="255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441"/>
      <c r="B205" s="419"/>
      <c r="C205" s="419"/>
      <c r="D205" s="442"/>
      <c r="E205" s="442"/>
      <c r="F205" s="442"/>
      <c r="G205" s="442"/>
      <c r="H205" s="442"/>
      <c r="I205" s="442"/>
      <c r="J205" s="442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2"/>
      <c r="AQ205" s="442"/>
      <c r="AR205" s="442"/>
      <c r="AS205" s="442"/>
      <c r="AT205" s="442"/>
      <c r="AU205" s="442"/>
      <c r="AV205" s="442"/>
      <c r="AW205" s="442"/>
      <c r="AX205" s="442"/>
      <c r="AY205" s="442"/>
      <c r="AZ205" s="256"/>
      <c r="BA205" s="256"/>
      <c r="BB205" s="256"/>
      <c r="BC205" s="256"/>
      <c r="BD205" s="256"/>
      <c r="BE205" s="256"/>
      <c r="BF205" s="256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342" t="s">
        <v>396</v>
      </c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AT206" s="342" t="s">
        <v>397</v>
      </c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42"/>
      <c r="BJ206" s="342"/>
      <c r="BK206" s="342"/>
      <c r="BL206" s="342"/>
      <c r="BM206" s="342"/>
      <c r="BN206" s="342"/>
      <c r="BO206" s="342"/>
      <c r="BP206" s="342"/>
      <c r="BQ206" s="342"/>
      <c r="CR206" s="36"/>
    </row>
    <row r="207" spans="1:96" s="30" customFormat="1" ht="5.45" customHeight="1" x14ac:dyDescent="0.2">
      <c r="A207" s="31"/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42"/>
      <c r="BJ207" s="342"/>
      <c r="BK207" s="342"/>
      <c r="BL207" s="342"/>
      <c r="BM207" s="342"/>
      <c r="BN207" s="342"/>
      <c r="BO207" s="342"/>
      <c r="BP207" s="342"/>
      <c r="BQ207" s="342"/>
      <c r="CR207" s="36"/>
    </row>
    <row r="208" spans="1:96" s="30" customFormat="1" ht="5.45" customHeight="1" x14ac:dyDescent="0.2">
      <c r="A208" s="31"/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AT208" s="342"/>
      <c r="AU208" s="342"/>
      <c r="AV208" s="342"/>
      <c r="AW208" s="342"/>
      <c r="AX208" s="342"/>
      <c r="AY208" s="342"/>
      <c r="AZ208" s="342"/>
      <c r="BA208" s="342"/>
      <c r="BB208" s="342"/>
      <c r="BC208" s="342"/>
      <c r="BD208" s="342"/>
      <c r="BE208" s="342"/>
      <c r="BF208" s="342"/>
      <c r="BG208" s="342"/>
      <c r="BH208" s="342"/>
      <c r="BI208" s="342"/>
      <c r="BJ208" s="342"/>
      <c r="BK208" s="342"/>
      <c r="BL208" s="342"/>
      <c r="BM208" s="342"/>
      <c r="BN208" s="342"/>
      <c r="BO208" s="342"/>
      <c r="BP208" s="342"/>
      <c r="BQ208" s="342"/>
      <c r="CR208" s="36"/>
    </row>
    <row r="209" spans="1:96" s="30" customFormat="1" ht="5.45" customHeight="1" x14ac:dyDescent="0.2">
      <c r="A209" s="31"/>
      <c r="B209" s="5"/>
      <c r="C209" s="5"/>
      <c r="D209" s="342" t="s">
        <v>398</v>
      </c>
      <c r="E209" s="342"/>
      <c r="F209" s="342"/>
      <c r="G209" s="342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X209" s="5"/>
      <c r="Y209" s="5"/>
      <c r="Z209" s="342" t="s">
        <v>401</v>
      </c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T209" s="5"/>
      <c r="AU209" s="5"/>
      <c r="AV209" s="342" t="s">
        <v>403</v>
      </c>
      <c r="AW209" s="342"/>
      <c r="AX209" s="342"/>
      <c r="AY209" s="342"/>
      <c r="AZ209" s="342"/>
      <c r="BA209" s="342"/>
      <c r="BB209" s="342"/>
      <c r="BC209" s="342"/>
      <c r="BD209" s="342"/>
      <c r="BE209" s="342"/>
      <c r="BF209" s="342"/>
      <c r="BG209" s="342"/>
      <c r="BH209" s="342"/>
      <c r="BI209" s="342"/>
      <c r="BJ209" s="342"/>
      <c r="BK209" s="342"/>
      <c r="BL209" s="342"/>
      <c r="CR209" s="36"/>
    </row>
    <row r="210" spans="1:96" s="30" customFormat="1" ht="5.45" customHeight="1" x14ac:dyDescent="0.2">
      <c r="A210" s="31"/>
      <c r="B210" s="103" t="e">
        <f>VLOOKUP(AN98,Datenquelle!A:AI,33,FALSE)</f>
        <v>#N/A</v>
      </c>
      <c r="C210" s="5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/>
      <c r="T210" s="342"/>
      <c r="X210" s="94"/>
      <c r="Y210" s="5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T210" s="94"/>
      <c r="AU210" s="5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342"/>
      <c r="BF210" s="342"/>
      <c r="BG210" s="342"/>
      <c r="BH210" s="342"/>
      <c r="BI210" s="342"/>
      <c r="BJ210" s="342"/>
      <c r="BK210" s="342"/>
      <c r="BL210" s="342"/>
      <c r="CR210" s="36"/>
    </row>
    <row r="211" spans="1:96" s="30" customFormat="1" ht="5.45" customHeight="1" x14ac:dyDescent="0.2">
      <c r="A211" s="31"/>
      <c r="B211" s="5"/>
      <c r="C211" s="5"/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/>
      <c r="T211" s="342"/>
      <c r="X211" s="5"/>
      <c r="Y211" s="5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T211" s="5"/>
      <c r="AU211" s="5"/>
      <c r="AV211" s="342"/>
      <c r="AW211" s="342"/>
      <c r="AX211" s="342"/>
      <c r="AY211" s="342"/>
      <c r="AZ211" s="342"/>
      <c r="BA211" s="342"/>
      <c r="BB211" s="342"/>
      <c r="BC211" s="342"/>
      <c r="BD211" s="342"/>
      <c r="BE211" s="342"/>
      <c r="BF211" s="342"/>
      <c r="BG211" s="342"/>
      <c r="BH211" s="342"/>
      <c r="BI211" s="342"/>
      <c r="BJ211" s="342"/>
      <c r="BK211" s="342"/>
      <c r="BL211" s="342"/>
      <c r="CR211" s="36"/>
    </row>
    <row r="212" spans="1:96" s="30" customFormat="1" ht="5.45" customHeight="1" x14ac:dyDescent="0.2">
      <c r="A212" s="31"/>
      <c r="B212" s="5"/>
      <c r="C212" s="5"/>
      <c r="D212" s="342" t="s">
        <v>399</v>
      </c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X212" s="5"/>
      <c r="Y212" s="5"/>
      <c r="Z212" s="342" t="s">
        <v>402</v>
      </c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T212" s="5"/>
      <c r="AU212" s="5"/>
      <c r="AV212" s="342" t="s">
        <v>404</v>
      </c>
      <c r="AW212" s="342"/>
      <c r="AX212" s="342"/>
      <c r="AY212" s="342"/>
      <c r="AZ212" s="342"/>
      <c r="BA212" s="342"/>
      <c r="BB212" s="342"/>
      <c r="BC212" s="342"/>
      <c r="BD212" s="342"/>
      <c r="BE212" s="342"/>
      <c r="BF212" s="342"/>
      <c r="BG212" s="342"/>
      <c r="BH212" s="342"/>
      <c r="BI212" s="342"/>
      <c r="BJ212" s="342"/>
      <c r="BK212" s="342"/>
      <c r="BL212" s="342"/>
      <c r="CR212" s="36"/>
    </row>
    <row r="213" spans="1:96" s="30" customFormat="1" ht="5.45" customHeight="1" x14ac:dyDescent="0.2">
      <c r="A213" s="31"/>
      <c r="B213" s="94"/>
      <c r="C213" s="5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X213" s="103" t="e">
        <f>VLOOKUP(AN98,Datenquelle!A:AI,34,FALSE)</f>
        <v>#N/A</v>
      </c>
      <c r="Y213" s="5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T213" s="94"/>
      <c r="AU213" s="5"/>
      <c r="AV213" s="342"/>
      <c r="AW213" s="342"/>
      <c r="AX213" s="342"/>
      <c r="AY213" s="342"/>
      <c r="AZ213" s="342"/>
      <c r="BA213" s="342"/>
      <c r="BB213" s="342"/>
      <c r="BC213" s="342"/>
      <c r="BD213" s="342"/>
      <c r="BE213" s="342"/>
      <c r="BF213" s="342"/>
      <c r="BG213" s="342"/>
      <c r="BH213" s="342"/>
      <c r="BI213" s="342"/>
      <c r="BJ213" s="342"/>
      <c r="BK213" s="342"/>
      <c r="BL213" s="342"/>
      <c r="CR213" s="36"/>
    </row>
    <row r="214" spans="1:96" s="30" customFormat="1" ht="5.45" customHeight="1" x14ac:dyDescent="0.2">
      <c r="A214" s="31"/>
      <c r="B214" s="5"/>
      <c r="C214" s="5"/>
      <c r="D214" s="342"/>
      <c r="E214" s="342"/>
      <c r="F214" s="342"/>
      <c r="G214" s="342"/>
      <c r="H214" s="342"/>
      <c r="I214" s="342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X214" s="5"/>
      <c r="Y214" s="5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T214" s="5"/>
      <c r="AU214" s="5"/>
      <c r="AV214" s="342"/>
      <c r="AW214" s="342"/>
      <c r="AX214" s="342"/>
      <c r="AY214" s="342"/>
      <c r="AZ214" s="342"/>
      <c r="BA214" s="342"/>
      <c r="BB214" s="342"/>
      <c r="BC214" s="342"/>
      <c r="BD214" s="342"/>
      <c r="BE214" s="342"/>
      <c r="BF214" s="342"/>
      <c r="BG214" s="342"/>
      <c r="BH214" s="342"/>
      <c r="BI214" s="342"/>
      <c r="BJ214" s="342"/>
      <c r="BK214" s="342"/>
      <c r="BL214" s="342"/>
      <c r="CR214" s="36"/>
    </row>
    <row r="215" spans="1:96" s="30" customFormat="1" ht="5.45" customHeight="1" x14ac:dyDescent="0.2">
      <c r="A215" s="31"/>
      <c r="B215" s="5"/>
      <c r="C215" s="5"/>
      <c r="D215" s="342" t="s">
        <v>400</v>
      </c>
      <c r="E215" s="342"/>
      <c r="F215" s="342"/>
      <c r="G215" s="342"/>
      <c r="H215" s="342"/>
      <c r="I215" s="342"/>
      <c r="J215" s="342"/>
      <c r="K215" s="342"/>
      <c r="L215" s="342"/>
      <c r="M215" s="342"/>
      <c r="N215" s="342"/>
      <c r="O215" s="342"/>
      <c r="P215" s="342"/>
      <c r="Q215" s="342"/>
      <c r="R215" s="342"/>
      <c r="S215" s="342"/>
      <c r="T215" s="342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CR215" s="36"/>
    </row>
    <row r="216" spans="1:96" s="30" customFormat="1" ht="5.45" customHeight="1" x14ac:dyDescent="0.2">
      <c r="A216" s="31"/>
      <c r="B216" s="103" t="e">
        <f>VLOOKUP(AN98,Datenquelle!A:AI,35,FALSE)</f>
        <v>#N/A</v>
      </c>
      <c r="C216" s="5"/>
      <c r="D216" s="342"/>
      <c r="E216" s="342"/>
      <c r="F216" s="342"/>
      <c r="G216" s="342"/>
      <c r="H216" s="342"/>
      <c r="I216" s="342"/>
      <c r="J216" s="342"/>
      <c r="K216" s="342"/>
      <c r="L216" s="342"/>
      <c r="M216" s="342"/>
      <c r="N216" s="342"/>
      <c r="O216" s="342"/>
      <c r="P216" s="342"/>
      <c r="Q216" s="342"/>
      <c r="R216" s="342"/>
      <c r="S216" s="342"/>
      <c r="T216" s="342"/>
      <c r="U216" s="93"/>
      <c r="V216" s="93"/>
      <c r="W216" s="93"/>
      <c r="X216" s="357" t="s">
        <v>407</v>
      </c>
      <c r="Y216" s="357"/>
      <c r="Z216" s="357"/>
      <c r="AA216" s="357"/>
      <c r="AB216" s="357"/>
      <c r="AC216" s="357"/>
      <c r="AD216" s="357"/>
      <c r="AE216" s="357"/>
      <c r="AF216" s="357"/>
      <c r="AG216" s="357"/>
      <c r="AH216" s="357"/>
      <c r="AI216" s="359" t="s">
        <v>124</v>
      </c>
      <c r="AJ216" s="359"/>
      <c r="AK216" s="359"/>
      <c r="AL216" s="359"/>
      <c r="AM216" s="359"/>
      <c r="AT216" s="5"/>
      <c r="AU216" s="5"/>
      <c r="AV216" s="342" t="s">
        <v>405</v>
      </c>
      <c r="AW216" s="342"/>
      <c r="AX216" s="342"/>
      <c r="AY216" s="342"/>
      <c r="AZ216" s="342"/>
      <c r="BA216" s="342"/>
      <c r="BB216" s="342"/>
      <c r="BC216" s="342"/>
      <c r="BD216" s="342"/>
      <c r="BE216" s="342"/>
      <c r="BF216" s="342"/>
      <c r="BG216" s="342"/>
      <c r="BH216" s="342"/>
      <c r="BI216" s="342"/>
      <c r="BJ216" s="342"/>
      <c r="BK216" s="342"/>
      <c r="BL216" s="342"/>
      <c r="CR216" s="36"/>
    </row>
    <row r="217" spans="1:96" s="30" customFormat="1" ht="5.45" customHeight="1" x14ac:dyDescent="0.2">
      <c r="A217" s="31"/>
      <c r="B217" s="5"/>
      <c r="C217" s="5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  <c r="T217" s="342"/>
      <c r="U217" s="93"/>
      <c r="V217" s="93"/>
      <c r="W217" s="93"/>
      <c r="X217" s="357"/>
      <c r="Y217" s="357"/>
      <c r="Z217" s="357"/>
      <c r="AA217" s="357"/>
      <c r="AB217" s="357"/>
      <c r="AC217" s="357"/>
      <c r="AD217" s="357"/>
      <c r="AE217" s="357"/>
      <c r="AF217" s="357"/>
      <c r="AG217" s="357"/>
      <c r="AH217" s="357"/>
      <c r="AI217" s="359"/>
      <c r="AJ217" s="359"/>
      <c r="AK217" s="359"/>
      <c r="AL217" s="359"/>
      <c r="AM217" s="359"/>
      <c r="AT217" s="94"/>
      <c r="AU217" s="5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342"/>
      <c r="BF217" s="342"/>
      <c r="BG217" s="342"/>
      <c r="BH217" s="342"/>
      <c r="BI217" s="342"/>
      <c r="BJ217" s="342"/>
      <c r="BK217" s="342"/>
      <c r="BL217" s="342"/>
      <c r="CR217" s="36"/>
    </row>
    <row r="218" spans="1:96" s="30" customFormat="1" ht="5.45" customHeight="1" x14ac:dyDescent="0.2">
      <c r="A218" s="31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357"/>
      <c r="Y218" s="357"/>
      <c r="Z218" s="357"/>
      <c r="AA218" s="357"/>
      <c r="AB218" s="357"/>
      <c r="AC218" s="357"/>
      <c r="AD218" s="357"/>
      <c r="AE218" s="357"/>
      <c r="AF218" s="357"/>
      <c r="AG218" s="357"/>
      <c r="AH218" s="357"/>
      <c r="AI218" s="359"/>
      <c r="AJ218" s="359"/>
      <c r="AK218" s="359"/>
      <c r="AL218" s="359"/>
      <c r="AM218" s="359"/>
      <c r="AT218" s="5"/>
      <c r="AU218" s="5"/>
      <c r="AV218" s="342"/>
      <c r="AW218" s="342"/>
      <c r="AX218" s="342"/>
      <c r="AY218" s="342"/>
      <c r="AZ218" s="342"/>
      <c r="BA218" s="342"/>
      <c r="BB218" s="342"/>
      <c r="BC218" s="342"/>
      <c r="BD218" s="342"/>
      <c r="BE218" s="342"/>
      <c r="BF218" s="342"/>
      <c r="BG218" s="342"/>
      <c r="BH218" s="342"/>
      <c r="BI218" s="342"/>
      <c r="BJ218" s="342"/>
      <c r="BK218" s="342"/>
      <c r="BL218" s="342"/>
      <c r="CR218" s="36"/>
    </row>
    <row r="219" spans="1:96" s="30" customFormat="1" ht="5.45" customHeight="1" x14ac:dyDescent="0.2">
      <c r="A219" s="31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357" t="s">
        <v>408</v>
      </c>
      <c r="X219" s="357"/>
      <c r="Y219" s="357"/>
      <c r="Z219" s="357"/>
      <c r="AA219" s="357"/>
      <c r="AB219" s="357"/>
      <c r="AC219" s="357"/>
      <c r="AD219" s="357"/>
      <c r="AE219" s="357"/>
      <c r="AF219" s="357"/>
      <c r="AG219" s="357"/>
      <c r="AH219" s="357"/>
      <c r="AI219" s="359" t="s">
        <v>124</v>
      </c>
      <c r="AJ219" s="359"/>
      <c r="AK219" s="359"/>
      <c r="AL219" s="359"/>
      <c r="AM219" s="359"/>
      <c r="AN219" s="342" t="s">
        <v>127</v>
      </c>
      <c r="AO219" s="342"/>
      <c r="AP219" s="342"/>
      <c r="AQ219" s="342"/>
      <c r="AR219" s="342"/>
      <c r="AT219" s="5"/>
      <c r="AU219" s="5"/>
      <c r="AV219" s="359" t="s">
        <v>406</v>
      </c>
      <c r="AW219" s="359"/>
      <c r="AX219" s="359"/>
      <c r="AY219" s="359"/>
      <c r="AZ219" s="359"/>
      <c r="BA219" s="359"/>
      <c r="BB219" s="359"/>
      <c r="BC219" s="359"/>
      <c r="BD219" s="359"/>
      <c r="BE219" s="359"/>
      <c r="BF219" s="359"/>
      <c r="BG219" s="359"/>
      <c r="BH219" s="359"/>
      <c r="BI219" s="359"/>
      <c r="BJ219" s="359"/>
      <c r="BK219" s="359"/>
      <c r="BL219" s="359"/>
      <c r="BM219" s="359"/>
      <c r="BN219" s="359"/>
      <c r="BO219" s="359"/>
      <c r="BP219" s="359"/>
      <c r="BQ219" s="359"/>
      <c r="BR219" s="359"/>
      <c r="BS219" s="359"/>
      <c r="BT219" s="359"/>
      <c r="BU219" s="359"/>
      <c r="BV219" s="359"/>
      <c r="BW219" s="359"/>
      <c r="BX219" s="359"/>
      <c r="BY219" s="359"/>
      <c r="BZ219" s="359"/>
      <c r="CR219" s="36"/>
    </row>
    <row r="220" spans="1:96" s="30" customFormat="1" ht="5.45" customHeight="1" x14ac:dyDescent="0.2">
      <c r="A220" s="31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357"/>
      <c r="X220" s="357"/>
      <c r="Y220" s="357"/>
      <c r="Z220" s="357"/>
      <c r="AA220" s="357"/>
      <c r="AB220" s="357"/>
      <c r="AC220" s="357"/>
      <c r="AD220" s="357"/>
      <c r="AE220" s="357"/>
      <c r="AF220" s="357"/>
      <c r="AG220" s="357"/>
      <c r="AH220" s="357"/>
      <c r="AI220" s="359"/>
      <c r="AJ220" s="359"/>
      <c r="AK220" s="359"/>
      <c r="AL220" s="359"/>
      <c r="AM220" s="359"/>
      <c r="AN220" s="342"/>
      <c r="AO220" s="342"/>
      <c r="AP220" s="342"/>
      <c r="AQ220" s="342"/>
      <c r="AR220" s="342"/>
      <c r="AT220" s="94"/>
      <c r="AU220" s="5"/>
      <c r="AV220" s="359"/>
      <c r="AW220" s="359"/>
      <c r="AX220" s="359"/>
      <c r="AY220" s="359"/>
      <c r="AZ220" s="359"/>
      <c r="BA220" s="359"/>
      <c r="BB220" s="359"/>
      <c r="BC220" s="359"/>
      <c r="BD220" s="359"/>
      <c r="BE220" s="359"/>
      <c r="BF220" s="359"/>
      <c r="BG220" s="359"/>
      <c r="BH220" s="359"/>
      <c r="BI220" s="359"/>
      <c r="BJ220" s="359"/>
      <c r="BK220" s="359"/>
      <c r="BL220" s="359"/>
      <c r="BM220" s="359"/>
      <c r="BN220" s="359"/>
      <c r="BO220" s="359"/>
      <c r="BP220" s="359"/>
      <c r="BQ220" s="359"/>
      <c r="BR220" s="359"/>
      <c r="BS220" s="359"/>
      <c r="BT220" s="359"/>
      <c r="BU220" s="359"/>
      <c r="BV220" s="359"/>
      <c r="BW220" s="359"/>
      <c r="BX220" s="359"/>
      <c r="BY220" s="359"/>
      <c r="BZ220" s="359"/>
      <c r="CR220" s="36"/>
    </row>
    <row r="221" spans="1:96" s="30" customFormat="1" ht="5.45" customHeight="1" x14ac:dyDescent="0.2">
      <c r="A221" s="31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357"/>
      <c r="X221" s="357"/>
      <c r="Y221" s="357"/>
      <c r="Z221" s="357"/>
      <c r="AA221" s="357"/>
      <c r="AB221" s="357"/>
      <c r="AC221" s="357"/>
      <c r="AD221" s="357"/>
      <c r="AE221" s="357"/>
      <c r="AF221" s="357"/>
      <c r="AG221" s="357"/>
      <c r="AH221" s="357"/>
      <c r="AI221" s="359"/>
      <c r="AJ221" s="359"/>
      <c r="AK221" s="359"/>
      <c r="AL221" s="359"/>
      <c r="AM221" s="359"/>
      <c r="AN221" s="342"/>
      <c r="AO221" s="342"/>
      <c r="AP221" s="342"/>
      <c r="AQ221" s="342"/>
      <c r="AR221" s="342"/>
      <c r="AT221" s="5"/>
      <c r="AU221" s="5"/>
      <c r="AV221" s="359"/>
      <c r="AW221" s="359"/>
      <c r="AX221" s="359"/>
      <c r="AY221" s="359"/>
      <c r="AZ221" s="359"/>
      <c r="BA221" s="359"/>
      <c r="BB221" s="359"/>
      <c r="BC221" s="359"/>
      <c r="BD221" s="359"/>
      <c r="BE221" s="359"/>
      <c r="BF221" s="359"/>
      <c r="BG221" s="359"/>
      <c r="BH221" s="359"/>
      <c r="BI221" s="359"/>
      <c r="BJ221" s="359"/>
      <c r="BK221" s="359"/>
      <c r="BL221" s="359"/>
      <c r="BM221" s="359"/>
      <c r="BN221" s="359"/>
      <c r="BO221" s="359"/>
      <c r="BP221" s="359"/>
      <c r="BQ221" s="359"/>
      <c r="BR221" s="359"/>
      <c r="BS221" s="359"/>
      <c r="BT221" s="359"/>
      <c r="BU221" s="359"/>
      <c r="BV221" s="359"/>
      <c r="BW221" s="359"/>
      <c r="BX221" s="359"/>
      <c r="BY221" s="359"/>
      <c r="BZ221" s="359"/>
      <c r="CR221" s="36"/>
    </row>
    <row r="222" spans="1:96" s="30" customFormat="1" ht="5.45" customHeight="1" x14ac:dyDescent="0.2">
      <c r="A222" s="31"/>
      <c r="C222" s="49"/>
      <c r="D222" s="67"/>
      <c r="E222" s="67"/>
      <c r="F222" s="67"/>
      <c r="G222" s="67"/>
      <c r="H222" s="67"/>
      <c r="I222" s="93"/>
      <c r="J222" s="67"/>
      <c r="K222" s="67"/>
      <c r="L222" s="357" t="s">
        <v>409</v>
      </c>
      <c r="M222" s="357"/>
      <c r="N222" s="357"/>
      <c r="O222" s="357"/>
      <c r="P222" s="357"/>
      <c r="Q222" s="357"/>
      <c r="R222" s="357"/>
      <c r="S222" s="357"/>
      <c r="T222" s="357"/>
      <c r="U222" s="357"/>
      <c r="V222" s="357"/>
      <c r="W222" s="357"/>
      <c r="X222" s="357"/>
      <c r="Y222" s="357"/>
      <c r="Z222" s="357"/>
      <c r="AA222" s="357"/>
      <c r="AB222" s="357"/>
      <c r="AC222" s="357"/>
      <c r="AD222" s="357"/>
      <c r="AE222" s="357"/>
      <c r="AF222" s="357"/>
      <c r="AG222" s="357"/>
      <c r="AH222" s="357"/>
      <c r="AI222" s="359" t="s">
        <v>124</v>
      </c>
      <c r="AJ222" s="359"/>
      <c r="AK222" s="359"/>
      <c r="AL222" s="359"/>
      <c r="AM222" s="359"/>
      <c r="AN222" s="342" t="s">
        <v>131</v>
      </c>
      <c r="AO222" s="342"/>
      <c r="AP222" s="342"/>
      <c r="AQ222" s="342"/>
      <c r="AR222" s="342"/>
      <c r="CR222" s="36"/>
    </row>
    <row r="223" spans="1:96" s="30" customFormat="1" ht="5.45" customHeight="1" x14ac:dyDescent="0.2">
      <c r="A223" s="31"/>
      <c r="B223" s="49"/>
      <c r="C223" s="49"/>
      <c r="D223" s="67"/>
      <c r="E223" s="67"/>
      <c r="F223" s="67"/>
      <c r="G223" s="67"/>
      <c r="H223" s="67"/>
      <c r="I223" s="67"/>
      <c r="J223" s="67"/>
      <c r="K223" s="67"/>
      <c r="L223" s="357"/>
      <c r="M223" s="357"/>
      <c r="N223" s="357"/>
      <c r="O223" s="357"/>
      <c r="P223" s="357"/>
      <c r="Q223" s="357"/>
      <c r="R223" s="357"/>
      <c r="S223" s="357"/>
      <c r="T223" s="357"/>
      <c r="U223" s="357"/>
      <c r="V223" s="357"/>
      <c r="W223" s="357"/>
      <c r="X223" s="357"/>
      <c r="Y223" s="357"/>
      <c r="Z223" s="357"/>
      <c r="AA223" s="357"/>
      <c r="AB223" s="357"/>
      <c r="AC223" s="357"/>
      <c r="AD223" s="357"/>
      <c r="AE223" s="357"/>
      <c r="AF223" s="357"/>
      <c r="AG223" s="357"/>
      <c r="AH223" s="357"/>
      <c r="AI223" s="359"/>
      <c r="AJ223" s="359"/>
      <c r="AK223" s="359"/>
      <c r="AL223" s="359"/>
      <c r="AM223" s="359"/>
      <c r="AN223" s="342"/>
      <c r="AO223" s="342"/>
      <c r="AP223" s="342"/>
      <c r="AQ223" s="342"/>
      <c r="AR223" s="342"/>
      <c r="CR223" s="36"/>
    </row>
    <row r="224" spans="1:96" s="30" customFormat="1" ht="5.45" customHeight="1" x14ac:dyDescent="0.2">
      <c r="A224" s="31"/>
      <c r="B224" s="49"/>
      <c r="C224" s="49"/>
      <c r="D224" s="67"/>
      <c r="E224" s="67"/>
      <c r="F224" s="67"/>
      <c r="G224" s="67"/>
      <c r="H224" s="67"/>
      <c r="I224" s="67"/>
      <c r="J224" s="67"/>
      <c r="K224" s="6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  <c r="V224" s="357"/>
      <c r="W224" s="357"/>
      <c r="X224" s="357"/>
      <c r="Y224" s="357"/>
      <c r="Z224" s="357"/>
      <c r="AA224" s="357"/>
      <c r="AB224" s="357"/>
      <c r="AC224" s="357"/>
      <c r="AD224" s="357"/>
      <c r="AE224" s="357"/>
      <c r="AF224" s="357"/>
      <c r="AG224" s="357"/>
      <c r="AH224" s="357"/>
      <c r="AI224" s="359"/>
      <c r="AJ224" s="359"/>
      <c r="AK224" s="359"/>
      <c r="AL224" s="359"/>
      <c r="AM224" s="359"/>
      <c r="AN224" s="342"/>
      <c r="AO224" s="342"/>
      <c r="AP224" s="342"/>
      <c r="AQ224" s="342"/>
      <c r="AR224" s="342"/>
      <c r="CR224" s="36"/>
    </row>
    <row r="225" spans="1:96" s="30" customFormat="1" ht="5.45" customHeight="1" x14ac:dyDescent="0.2">
      <c r="A225" s="31"/>
      <c r="B225" s="5"/>
      <c r="C225" s="5"/>
      <c r="D225" s="342" t="s">
        <v>410</v>
      </c>
      <c r="E225" s="342"/>
      <c r="F225" s="342"/>
      <c r="G225" s="342"/>
      <c r="H225" s="342"/>
      <c r="I225" s="342"/>
      <c r="J225" s="342"/>
      <c r="K225" s="67"/>
      <c r="L225" s="67"/>
      <c r="M225" s="67"/>
      <c r="N225" s="67"/>
      <c r="O225" s="67"/>
      <c r="P225" s="67"/>
      <c r="Q225" s="67"/>
      <c r="R225" s="357" t="s">
        <v>411</v>
      </c>
      <c r="S225" s="357"/>
      <c r="T225" s="357"/>
      <c r="U225" s="357"/>
      <c r="V225" s="357"/>
      <c r="W225" s="357"/>
      <c r="X225" s="357"/>
      <c r="Y225" s="357"/>
      <c r="Z225" s="357"/>
      <c r="AA225" s="357"/>
      <c r="AB225" s="357"/>
      <c r="AC225" s="357"/>
      <c r="AD225" s="357"/>
      <c r="AE225" s="357"/>
      <c r="AF225" s="357"/>
      <c r="AG225" s="357"/>
      <c r="AH225" s="357"/>
      <c r="AI225" s="359" t="s">
        <v>124</v>
      </c>
      <c r="AJ225" s="359"/>
      <c r="AK225" s="359"/>
      <c r="AL225" s="359"/>
      <c r="AM225" s="359"/>
      <c r="AN225" s="342" t="s">
        <v>134</v>
      </c>
      <c r="AO225" s="342"/>
      <c r="AP225" s="342"/>
      <c r="AQ225" s="342"/>
      <c r="AR225" s="342"/>
      <c r="CR225" s="36"/>
    </row>
    <row r="226" spans="1:96" s="30" customFormat="1" ht="5.45" customHeight="1" x14ac:dyDescent="0.2">
      <c r="A226" s="31"/>
      <c r="B226" s="94"/>
      <c r="C226" s="5"/>
      <c r="D226" s="342"/>
      <c r="E226" s="342"/>
      <c r="F226" s="342"/>
      <c r="G226" s="342"/>
      <c r="H226" s="342"/>
      <c r="I226" s="342"/>
      <c r="J226" s="342"/>
      <c r="K226" s="67"/>
      <c r="L226" s="67"/>
      <c r="M226" s="67"/>
      <c r="N226" s="67"/>
      <c r="O226" s="67"/>
      <c r="P226" s="67"/>
      <c r="Q226" s="67"/>
      <c r="R226" s="357"/>
      <c r="S226" s="357"/>
      <c r="T226" s="357"/>
      <c r="U226" s="357"/>
      <c r="V226" s="357"/>
      <c r="W226" s="357"/>
      <c r="X226" s="357"/>
      <c r="Y226" s="357"/>
      <c r="Z226" s="357"/>
      <c r="AA226" s="357"/>
      <c r="AB226" s="357"/>
      <c r="AC226" s="357"/>
      <c r="AD226" s="357"/>
      <c r="AE226" s="357"/>
      <c r="AF226" s="357"/>
      <c r="AG226" s="357"/>
      <c r="AH226" s="357"/>
      <c r="AI226" s="359"/>
      <c r="AJ226" s="359"/>
      <c r="AK226" s="359"/>
      <c r="AL226" s="359"/>
      <c r="AM226" s="359"/>
      <c r="AN226" s="342"/>
      <c r="AO226" s="342"/>
      <c r="AP226" s="342"/>
      <c r="AQ226" s="342"/>
      <c r="AR226" s="342"/>
      <c r="CR226" s="36"/>
    </row>
    <row r="227" spans="1:96" s="30" customFormat="1" ht="5.45" customHeight="1" x14ac:dyDescent="0.2">
      <c r="A227" s="31"/>
      <c r="B227" s="5"/>
      <c r="C227" s="5"/>
      <c r="D227" s="342"/>
      <c r="E227" s="342"/>
      <c r="F227" s="342"/>
      <c r="G227" s="342"/>
      <c r="H227" s="342"/>
      <c r="I227" s="342"/>
      <c r="J227" s="342"/>
      <c r="K227" s="67"/>
      <c r="L227" s="67"/>
      <c r="M227" s="67"/>
      <c r="N227" s="67"/>
      <c r="O227" s="67"/>
      <c r="P227" s="67"/>
      <c r="Q227" s="67"/>
      <c r="R227" s="357"/>
      <c r="S227" s="357"/>
      <c r="T227" s="357"/>
      <c r="U227" s="357"/>
      <c r="V227" s="357"/>
      <c r="W227" s="357"/>
      <c r="X227" s="357"/>
      <c r="Y227" s="357"/>
      <c r="Z227" s="357"/>
      <c r="AA227" s="357"/>
      <c r="AB227" s="357"/>
      <c r="AC227" s="357"/>
      <c r="AD227" s="357"/>
      <c r="AE227" s="357"/>
      <c r="AF227" s="357"/>
      <c r="AG227" s="357"/>
      <c r="AH227" s="357"/>
      <c r="AI227" s="359"/>
      <c r="AJ227" s="359"/>
      <c r="AK227" s="359"/>
      <c r="AL227" s="359"/>
      <c r="AM227" s="359"/>
      <c r="AN227" s="342"/>
      <c r="AO227" s="342"/>
      <c r="AP227" s="342"/>
      <c r="AQ227" s="342"/>
      <c r="AR227" s="342"/>
      <c r="CR227" s="36"/>
    </row>
    <row r="228" spans="1:96" s="30" customFormat="1" ht="5.45" customHeight="1" x14ac:dyDescent="0.2">
      <c r="A228" s="31"/>
      <c r="B228" s="5"/>
      <c r="C228" s="5"/>
      <c r="D228" s="359" t="s">
        <v>412</v>
      </c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I228" s="359"/>
      <c r="AJ228" s="359"/>
      <c r="AK228" s="359"/>
      <c r="AL228" s="359"/>
      <c r="AM228" s="359"/>
      <c r="AN228" s="359"/>
      <c r="CR228" s="36"/>
    </row>
    <row r="229" spans="1:96" s="30" customFormat="1" ht="5.45" customHeight="1" x14ac:dyDescent="0.2">
      <c r="A229" s="31"/>
      <c r="B229" s="94"/>
      <c r="C229" s="5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CR229" s="36"/>
    </row>
    <row r="230" spans="1:96" s="30" customFormat="1" ht="5.45" customHeight="1" thickBot="1" x14ac:dyDescent="0.25">
      <c r="A230" s="32"/>
      <c r="B230" s="11"/>
      <c r="C230" s="11"/>
      <c r="D230" s="360"/>
      <c r="E230" s="360"/>
      <c r="F230" s="360"/>
      <c r="G230" s="360"/>
      <c r="H230" s="360"/>
      <c r="I230" s="360"/>
      <c r="J230" s="360"/>
      <c r="K230" s="360"/>
      <c r="L230" s="360"/>
      <c r="M230" s="360"/>
      <c r="N230" s="360"/>
      <c r="O230" s="360"/>
      <c r="P230" s="360"/>
      <c r="Q230" s="360"/>
      <c r="R230" s="360"/>
      <c r="S230" s="360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0"/>
      <c r="AL230" s="360"/>
      <c r="AM230" s="360"/>
      <c r="AN230" s="360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68" t="s">
        <v>413</v>
      </c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</row>
    <row r="234" spans="1:96" ht="5.45" customHeight="1" x14ac:dyDescent="0.2"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</row>
    <row r="235" spans="1:96" ht="5.45" customHeight="1" thickBot="1" x14ac:dyDescent="0.25"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</row>
    <row r="236" spans="1:96" s="30" customFormat="1" ht="5.45" customHeight="1" x14ac:dyDescent="0.2">
      <c r="A236" s="29"/>
      <c r="B236" s="7"/>
      <c r="C236" s="7"/>
      <c r="D236" s="347" t="s">
        <v>414</v>
      </c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417"/>
      <c r="Y236" s="29"/>
      <c r="Z236" s="7"/>
      <c r="AA236" s="7"/>
      <c r="AB236" s="463" t="s">
        <v>415</v>
      </c>
      <c r="AC236" s="463"/>
      <c r="AD236" s="463"/>
      <c r="AE236" s="463"/>
      <c r="AF236" s="463"/>
      <c r="AG236" s="463"/>
      <c r="AH236" s="463"/>
      <c r="AI236" s="463"/>
      <c r="AJ236" s="463"/>
      <c r="AK236" s="463"/>
      <c r="AL236" s="463"/>
      <c r="AM236" s="463"/>
      <c r="AN236" s="463"/>
      <c r="AO236" s="463"/>
      <c r="AP236" s="463"/>
      <c r="AQ236" s="463"/>
      <c r="AR236" s="463"/>
      <c r="AS236" s="463"/>
      <c r="AT236" s="463"/>
      <c r="AU236" s="463"/>
      <c r="AV236" s="464"/>
      <c r="AW236" s="29"/>
      <c r="AX236" s="7"/>
      <c r="AY236" s="7"/>
      <c r="AZ236" s="347" t="s">
        <v>416</v>
      </c>
      <c r="BA236" s="347"/>
      <c r="BB236" s="347"/>
      <c r="BC236" s="347"/>
      <c r="BD236" s="347"/>
      <c r="BE236" s="347"/>
      <c r="BF236" s="347"/>
      <c r="BG236" s="347"/>
      <c r="BH236" s="347"/>
      <c r="BI236" s="347"/>
      <c r="BJ236" s="347"/>
      <c r="BK236" s="347"/>
      <c r="BL236" s="347"/>
      <c r="BM236" s="347"/>
      <c r="BN236" s="347"/>
      <c r="BO236" s="347"/>
      <c r="BP236" s="347"/>
      <c r="BQ236" s="347"/>
      <c r="BR236" s="347"/>
      <c r="BS236" s="347"/>
      <c r="BT236" s="417"/>
      <c r="BU236" s="29"/>
      <c r="BV236" s="7"/>
      <c r="BW236" s="7"/>
      <c r="BX236" s="463" t="s">
        <v>415</v>
      </c>
      <c r="BY236" s="463"/>
      <c r="BZ236" s="463"/>
      <c r="CA236" s="463"/>
      <c r="CB236" s="463"/>
      <c r="CC236" s="463"/>
      <c r="CD236" s="463"/>
      <c r="CE236" s="463"/>
      <c r="CF236" s="463"/>
      <c r="CG236" s="463"/>
      <c r="CH236" s="463"/>
      <c r="CI236" s="463"/>
      <c r="CJ236" s="463"/>
      <c r="CK236" s="463"/>
      <c r="CL236" s="463"/>
      <c r="CM236" s="463"/>
      <c r="CN236" s="463"/>
      <c r="CO236" s="463"/>
      <c r="CP236" s="463"/>
      <c r="CQ236" s="463"/>
      <c r="CR236" s="464"/>
    </row>
    <row r="237" spans="1:96" s="30" customFormat="1" ht="5.45" customHeight="1" x14ac:dyDescent="0.2">
      <c r="A237" s="31"/>
      <c r="B237" s="94"/>
      <c r="C237" s="5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53"/>
      <c r="Y237" s="31"/>
      <c r="Z237" s="94"/>
      <c r="AA237" s="5"/>
      <c r="AB237" s="465"/>
      <c r="AC237" s="465"/>
      <c r="AD237" s="465"/>
      <c r="AE237" s="465"/>
      <c r="AF237" s="465"/>
      <c r="AG237" s="465"/>
      <c r="AH237" s="465"/>
      <c r="AI237" s="465"/>
      <c r="AJ237" s="465"/>
      <c r="AK237" s="465"/>
      <c r="AL237" s="465"/>
      <c r="AM237" s="465"/>
      <c r="AN237" s="465"/>
      <c r="AO237" s="465"/>
      <c r="AP237" s="465"/>
      <c r="AQ237" s="465"/>
      <c r="AR237" s="465"/>
      <c r="AS237" s="465"/>
      <c r="AT237" s="465"/>
      <c r="AU237" s="465"/>
      <c r="AV237" s="466"/>
      <c r="AW237" s="31"/>
      <c r="AX237" s="94"/>
      <c r="AY237" s="5"/>
      <c r="AZ237" s="342"/>
      <c r="BA237" s="342"/>
      <c r="BB237" s="342"/>
      <c r="BC237" s="342"/>
      <c r="BD237" s="342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53"/>
      <c r="BU237" s="31"/>
      <c r="BV237" s="94"/>
      <c r="BW237" s="5"/>
      <c r="BX237" s="465"/>
      <c r="BY237" s="465"/>
      <c r="BZ237" s="465"/>
      <c r="CA237" s="465"/>
      <c r="CB237" s="465"/>
      <c r="CC237" s="465"/>
      <c r="CD237" s="465"/>
      <c r="CE237" s="465"/>
      <c r="CF237" s="465"/>
      <c r="CG237" s="465"/>
      <c r="CH237" s="465"/>
      <c r="CI237" s="465"/>
      <c r="CJ237" s="465"/>
      <c r="CK237" s="465"/>
      <c r="CL237" s="465"/>
      <c r="CM237" s="465"/>
      <c r="CN237" s="465"/>
      <c r="CO237" s="465"/>
      <c r="CP237" s="465"/>
      <c r="CQ237" s="465"/>
      <c r="CR237" s="466"/>
    </row>
    <row r="238" spans="1:96" s="30" customFormat="1" ht="5.45" customHeight="1" x14ac:dyDescent="0.2">
      <c r="A238" s="31"/>
      <c r="B238" s="5"/>
      <c r="C238" s="5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53"/>
      <c r="Y238" s="31"/>
      <c r="Z238" s="5"/>
      <c r="AA238" s="5"/>
      <c r="AB238" s="465"/>
      <c r="AC238" s="465"/>
      <c r="AD238" s="465"/>
      <c r="AE238" s="465"/>
      <c r="AF238" s="465"/>
      <c r="AG238" s="465"/>
      <c r="AH238" s="465"/>
      <c r="AI238" s="465"/>
      <c r="AJ238" s="465"/>
      <c r="AK238" s="465"/>
      <c r="AL238" s="465"/>
      <c r="AM238" s="465"/>
      <c r="AN238" s="465"/>
      <c r="AO238" s="465"/>
      <c r="AP238" s="465"/>
      <c r="AQ238" s="465"/>
      <c r="AR238" s="465"/>
      <c r="AS238" s="465"/>
      <c r="AT238" s="465"/>
      <c r="AU238" s="465"/>
      <c r="AV238" s="466"/>
      <c r="AW238" s="31"/>
      <c r="AX238" s="5"/>
      <c r="AY238" s="5"/>
      <c r="AZ238" s="342"/>
      <c r="BA238" s="342"/>
      <c r="BB238" s="342"/>
      <c r="BC238" s="342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53"/>
      <c r="BU238" s="31"/>
      <c r="BV238" s="5"/>
      <c r="BW238" s="5"/>
      <c r="BX238" s="465"/>
      <c r="BY238" s="465"/>
      <c r="BZ238" s="465"/>
      <c r="CA238" s="465"/>
      <c r="CB238" s="465"/>
      <c r="CC238" s="465"/>
      <c r="CD238" s="465"/>
      <c r="CE238" s="465"/>
      <c r="CF238" s="465"/>
      <c r="CG238" s="465"/>
      <c r="CH238" s="465"/>
      <c r="CI238" s="465"/>
      <c r="CJ238" s="465"/>
      <c r="CK238" s="465"/>
      <c r="CL238" s="465"/>
      <c r="CM238" s="465"/>
      <c r="CN238" s="465"/>
      <c r="CO238" s="465"/>
      <c r="CP238" s="465"/>
      <c r="CQ238" s="465"/>
      <c r="CR238" s="466"/>
    </row>
    <row r="239" spans="1:96" s="30" customFormat="1" ht="5.45" customHeight="1" x14ac:dyDescent="0.2">
      <c r="A239" s="31"/>
      <c r="X239" s="36"/>
      <c r="Y239" s="31"/>
      <c r="AB239" s="465" t="s">
        <v>424</v>
      </c>
      <c r="AC239" s="465"/>
      <c r="AD239" s="465"/>
      <c r="AE239" s="465"/>
      <c r="AF239" s="465"/>
      <c r="AG239" s="465"/>
      <c r="AH239" s="465"/>
      <c r="AI239" s="465"/>
      <c r="AJ239" s="465"/>
      <c r="AK239" s="465"/>
      <c r="AL239" s="465"/>
      <c r="AM239" s="465"/>
      <c r="AN239" s="465"/>
      <c r="AO239" s="465"/>
      <c r="AP239" s="465"/>
      <c r="AQ239" s="465"/>
      <c r="AR239" s="465"/>
      <c r="AS239" s="465"/>
      <c r="AT239" s="465"/>
      <c r="AU239" s="465"/>
      <c r="AV239" s="466"/>
      <c r="AW239" s="31"/>
      <c r="BT239" s="36"/>
      <c r="BU239" s="31"/>
      <c r="BX239" s="465" t="s">
        <v>425</v>
      </c>
      <c r="BY239" s="465"/>
      <c r="BZ239" s="465"/>
      <c r="CA239" s="465"/>
      <c r="CB239" s="465"/>
      <c r="CC239" s="465"/>
      <c r="CD239" s="465"/>
      <c r="CE239" s="465"/>
      <c r="CF239" s="465"/>
      <c r="CG239" s="465"/>
      <c r="CH239" s="465"/>
      <c r="CI239" s="465"/>
      <c r="CJ239" s="465"/>
      <c r="CK239" s="465"/>
      <c r="CL239" s="465"/>
      <c r="CM239" s="465"/>
      <c r="CN239" s="465"/>
      <c r="CO239" s="465"/>
      <c r="CP239" s="465"/>
      <c r="CQ239" s="465"/>
      <c r="CR239" s="466"/>
    </row>
    <row r="240" spans="1:96" s="30" customFormat="1" ht="5.45" customHeight="1" x14ac:dyDescent="0.2">
      <c r="A240" s="31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36"/>
      <c r="Y240" s="31"/>
      <c r="AB240" s="465"/>
      <c r="AC240" s="465"/>
      <c r="AD240" s="465"/>
      <c r="AE240" s="465"/>
      <c r="AF240" s="465"/>
      <c r="AG240" s="465"/>
      <c r="AH240" s="465"/>
      <c r="AI240" s="465"/>
      <c r="AJ240" s="465"/>
      <c r="AK240" s="465"/>
      <c r="AL240" s="465"/>
      <c r="AM240" s="465"/>
      <c r="AN240" s="465"/>
      <c r="AO240" s="465"/>
      <c r="AP240" s="465"/>
      <c r="AQ240" s="465"/>
      <c r="AR240" s="465"/>
      <c r="AS240" s="465"/>
      <c r="AT240" s="465"/>
      <c r="AU240" s="465"/>
      <c r="AV240" s="466"/>
      <c r="AW240" s="31"/>
      <c r="BT240" s="36"/>
      <c r="BU240" s="31"/>
      <c r="BX240" s="465"/>
      <c r="BY240" s="465"/>
      <c r="BZ240" s="465"/>
      <c r="CA240" s="465"/>
      <c r="CB240" s="465"/>
      <c r="CC240" s="465"/>
      <c r="CD240" s="465"/>
      <c r="CE240" s="465"/>
      <c r="CF240" s="465"/>
      <c r="CG240" s="465"/>
      <c r="CH240" s="465"/>
      <c r="CI240" s="465"/>
      <c r="CJ240" s="465"/>
      <c r="CK240" s="465"/>
      <c r="CL240" s="465"/>
      <c r="CM240" s="465"/>
      <c r="CN240" s="465"/>
      <c r="CO240" s="465"/>
      <c r="CP240" s="465"/>
      <c r="CQ240" s="465"/>
      <c r="CR240" s="466"/>
    </row>
    <row r="241" spans="1:96" s="30" customFormat="1" ht="5.45" customHeight="1" x14ac:dyDescent="0.2">
      <c r="A241" s="3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36"/>
      <c r="Y241" s="31"/>
      <c r="AB241" s="465"/>
      <c r="AC241" s="465"/>
      <c r="AD241" s="465"/>
      <c r="AE241" s="465"/>
      <c r="AF241" s="465"/>
      <c r="AG241" s="465"/>
      <c r="AH241" s="465"/>
      <c r="AI241" s="465"/>
      <c r="AJ241" s="465"/>
      <c r="AK241" s="465"/>
      <c r="AL241" s="465"/>
      <c r="AM241" s="465"/>
      <c r="AN241" s="465"/>
      <c r="AO241" s="465"/>
      <c r="AP241" s="465"/>
      <c r="AQ241" s="465"/>
      <c r="AR241" s="465"/>
      <c r="AS241" s="465"/>
      <c r="AT241" s="465"/>
      <c r="AU241" s="465"/>
      <c r="AV241" s="466"/>
      <c r="AW241" s="31"/>
      <c r="BT241" s="36"/>
      <c r="BU241" s="31"/>
      <c r="BX241" s="465"/>
      <c r="BY241" s="465"/>
      <c r="BZ241" s="465"/>
      <c r="CA241" s="465"/>
      <c r="CB241" s="465"/>
      <c r="CC241" s="465"/>
      <c r="CD241" s="465"/>
      <c r="CE241" s="465"/>
      <c r="CF241" s="465"/>
      <c r="CG241" s="465"/>
      <c r="CH241" s="465"/>
      <c r="CI241" s="465"/>
      <c r="CJ241" s="465"/>
      <c r="CK241" s="465"/>
      <c r="CL241" s="465"/>
      <c r="CM241" s="465"/>
      <c r="CN241" s="465"/>
      <c r="CO241" s="465"/>
      <c r="CP241" s="465"/>
      <c r="CQ241" s="465"/>
      <c r="CR241" s="466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467" t="s">
        <v>417</v>
      </c>
      <c r="F244" s="467"/>
      <c r="G244" s="467"/>
      <c r="H244" s="467"/>
      <c r="I244" s="467"/>
      <c r="J244" s="467"/>
      <c r="K244" s="467"/>
      <c r="L244" s="467"/>
      <c r="M244" s="467"/>
      <c r="N244" s="467"/>
      <c r="O244" s="467"/>
      <c r="P244" s="467"/>
      <c r="Q244" s="90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467"/>
      <c r="F245" s="467"/>
      <c r="G245" s="467"/>
      <c r="H245" s="467"/>
      <c r="I245" s="467"/>
      <c r="J245" s="467"/>
      <c r="K245" s="467"/>
      <c r="L245" s="467"/>
      <c r="M245" s="467"/>
      <c r="N245" s="467"/>
      <c r="O245" s="467"/>
      <c r="P245" s="467"/>
      <c r="Q245" s="90"/>
      <c r="R245" s="69"/>
      <c r="S245" s="69"/>
      <c r="T245" s="69"/>
      <c r="U245" s="69"/>
      <c r="V245" s="69"/>
      <c r="W245" s="69"/>
      <c r="X245" s="36"/>
      <c r="Y245" s="31"/>
      <c r="AD245" s="46"/>
      <c r="AF245" s="89"/>
      <c r="AG245" s="89"/>
      <c r="AH245" s="89"/>
      <c r="AI245" s="89"/>
      <c r="AJ245" s="89"/>
      <c r="AK245" s="89"/>
      <c r="AL245" s="89"/>
      <c r="AM245" s="8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90"/>
      <c r="R246" s="69"/>
      <c r="S246" s="69"/>
      <c r="T246" s="69"/>
      <c r="U246" s="69"/>
      <c r="V246" s="69"/>
      <c r="W246" s="69"/>
      <c r="X246" s="36"/>
      <c r="Y246" s="31"/>
      <c r="AF246" s="467" t="s">
        <v>417</v>
      </c>
      <c r="AG246" s="467"/>
      <c r="AH246" s="467"/>
      <c r="AI246" s="467"/>
      <c r="AJ246" s="467"/>
      <c r="AK246" s="467"/>
      <c r="AL246" s="467"/>
      <c r="AM246" s="467"/>
      <c r="AN246" s="467"/>
      <c r="AO246" s="467"/>
      <c r="AP246" s="467"/>
      <c r="AQ246" s="467"/>
      <c r="AR246" s="90"/>
      <c r="AV246" s="36"/>
      <c r="AW246" s="31"/>
      <c r="BD246" s="467" t="s">
        <v>417</v>
      </c>
      <c r="BE246" s="467"/>
      <c r="BF246" s="467"/>
      <c r="BG246" s="467"/>
      <c r="BH246" s="467"/>
      <c r="BI246" s="467"/>
      <c r="BJ246" s="467"/>
      <c r="BK246" s="467"/>
      <c r="BL246" s="467"/>
      <c r="BM246" s="467"/>
      <c r="BN246" s="467"/>
      <c r="BO246" s="467"/>
      <c r="BP246" s="90"/>
      <c r="BT246" s="36"/>
      <c r="BU246" s="31"/>
      <c r="CB246" s="467" t="s">
        <v>417</v>
      </c>
      <c r="CC246" s="467"/>
      <c r="CD246" s="467"/>
      <c r="CE246" s="467"/>
      <c r="CF246" s="467"/>
      <c r="CG246" s="467"/>
      <c r="CH246" s="467"/>
      <c r="CI246" s="467"/>
      <c r="CJ246" s="467"/>
      <c r="CK246" s="467"/>
      <c r="CL246" s="467"/>
      <c r="CM246" s="467"/>
      <c r="CN246" s="90"/>
      <c r="CR246" s="36"/>
    </row>
    <row r="247" spans="1:96" s="30" customFormat="1" ht="5.45" customHeight="1" x14ac:dyDescent="0.2">
      <c r="A247" s="31"/>
      <c r="E247" s="458"/>
      <c r="F247" s="458"/>
      <c r="G247" s="458"/>
      <c r="H247" s="458"/>
      <c r="I247" s="458"/>
      <c r="J247" s="458"/>
      <c r="K247" s="458"/>
      <c r="L247" s="458"/>
      <c r="M247" s="458"/>
      <c r="N247" s="458"/>
      <c r="O247" s="458"/>
      <c r="P247" s="458"/>
      <c r="Q247" s="458"/>
      <c r="R247" s="69"/>
      <c r="S247" s="69"/>
      <c r="T247" s="69"/>
      <c r="U247" s="69"/>
      <c r="V247" s="69"/>
      <c r="W247" s="69"/>
      <c r="X247" s="36"/>
      <c r="Y247" s="31"/>
      <c r="AF247" s="467"/>
      <c r="AG247" s="467"/>
      <c r="AH247" s="467"/>
      <c r="AI247" s="467"/>
      <c r="AJ247" s="467"/>
      <c r="AK247" s="467"/>
      <c r="AL247" s="467"/>
      <c r="AM247" s="467"/>
      <c r="AN247" s="467"/>
      <c r="AO247" s="467"/>
      <c r="AP247" s="467"/>
      <c r="AQ247" s="467"/>
      <c r="AR247" s="90"/>
      <c r="AV247" s="36"/>
      <c r="AW247" s="31"/>
      <c r="BD247" s="467"/>
      <c r="BE247" s="467"/>
      <c r="BF247" s="467"/>
      <c r="BG247" s="467"/>
      <c r="BH247" s="467"/>
      <c r="BI247" s="467"/>
      <c r="BJ247" s="467"/>
      <c r="BK247" s="467"/>
      <c r="BL247" s="467"/>
      <c r="BM247" s="467"/>
      <c r="BN247" s="467"/>
      <c r="BO247" s="467"/>
      <c r="BP247" s="90"/>
      <c r="BT247" s="36"/>
      <c r="BU247" s="31"/>
      <c r="CB247" s="467"/>
      <c r="CC247" s="467"/>
      <c r="CD247" s="467"/>
      <c r="CE247" s="467"/>
      <c r="CF247" s="467"/>
      <c r="CG247" s="467"/>
      <c r="CH247" s="467"/>
      <c r="CI247" s="467"/>
      <c r="CJ247" s="467"/>
      <c r="CK247" s="467"/>
      <c r="CL247" s="467"/>
      <c r="CM247" s="467"/>
      <c r="CN247" s="90"/>
      <c r="CR247" s="36"/>
    </row>
    <row r="248" spans="1:96" s="30" customFormat="1" ht="5.45" customHeight="1" x14ac:dyDescent="0.2">
      <c r="A248" s="31"/>
      <c r="B248" s="457" t="s">
        <v>418</v>
      </c>
      <c r="C248" s="457"/>
      <c r="D248" s="457"/>
      <c r="E248" s="458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  <c r="R248" s="69"/>
      <c r="S248" s="69"/>
      <c r="T248" s="69"/>
      <c r="U248" s="69"/>
      <c r="V248" s="69"/>
      <c r="W248" s="69"/>
      <c r="X248" s="36"/>
      <c r="Y248" s="31"/>
      <c r="Z248" s="457" t="s">
        <v>418</v>
      </c>
      <c r="AA248" s="457"/>
      <c r="AB248" s="457"/>
      <c r="AC248" s="68"/>
      <c r="AD248" s="68"/>
      <c r="AF248" s="468"/>
      <c r="AG248" s="468"/>
      <c r="AH248" s="468"/>
      <c r="AI248" s="468"/>
      <c r="AJ248" s="468"/>
      <c r="AK248" s="468"/>
      <c r="AL248" s="468"/>
      <c r="AM248" s="468"/>
      <c r="AN248" s="468"/>
      <c r="AO248" s="468"/>
      <c r="AP248" s="468"/>
      <c r="AQ248" s="468"/>
      <c r="AR248" s="90"/>
      <c r="AV248" s="36"/>
      <c r="AW248" s="31"/>
      <c r="AX248" s="457" t="s">
        <v>418</v>
      </c>
      <c r="AY248" s="457"/>
      <c r="AZ248" s="457"/>
      <c r="BA248" s="68"/>
      <c r="BB248" s="68"/>
      <c r="BD248" s="468"/>
      <c r="BE248" s="468"/>
      <c r="BF248" s="468"/>
      <c r="BG248" s="468"/>
      <c r="BH248" s="468"/>
      <c r="BI248" s="468"/>
      <c r="BJ248" s="468"/>
      <c r="BK248" s="468"/>
      <c r="BL248" s="468"/>
      <c r="BM248" s="468"/>
      <c r="BN248" s="468"/>
      <c r="BO248" s="468"/>
      <c r="BP248" s="91"/>
      <c r="BT248" s="36"/>
      <c r="BU248" s="31"/>
      <c r="BV248" s="457" t="s">
        <v>418</v>
      </c>
      <c r="BW248" s="457"/>
      <c r="BX248" s="457"/>
      <c r="BY248" s="68"/>
      <c r="BZ248" s="68"/>
      <c r="CB248" s="468"/>
      <c r="CC248" s="468"/>
      <c r="CD248" s="468"/>
      <c r="CE248" s="468"/>
      <c r="CF248" s="468"/>
      <c r="CG248" s="468"/>
      <c r="CH248" s="468"/>
      <c r="CI248" s="468"/>
      <c r="CJ248" s="468"/>
      <c r="CK248" s="468"/>
      <c r="CL248" s="468"/>
      <c r="CM248" s="468"/>
      <c r="CN248" s="90"/>
      <c r="CR248" s="36"/>
    </row>
    <row r="249" spans="1:96" s="30" customFormat="1" ht="5.45" customHeight="1" x14ac:dyDescent="0.2">
      <c r="A249" s="31"/>
      <c r="B249" s="457"/>
      <c r="C249" s="457"/>
      <c r="D249" s="457"/>
      <c r="E249" s="458"/>
      <c r="F249" s="458"/>
      <c r="G249" s="458"/>
      <c r="H249" s="458"/>
      <c r="I249" s="458"/>
      <c r="J249" s="458"/>
      <c r="K249" s="458"/>
      <c r="L249" s="458"/>
      <c r="M249" s="458"/>
      <c r="N249" s="458"/>
      <c r="O249" s="458"/>
      <c r="P249" s="458"/>
      <c r="Q249" s="458"/>
      <c r="R249" s="69"/>
      <c r="S249" s="69"/>
      <c r="T249" s="69"/>
      <c r="U249" s="69"/>
      <c r="V249" s="69"/>
      <c r="W249" s="69"/>
      <c r="X249" s="36"/>
      <c r="Y249" s="31"/>
      <c r="Z249" s="457"/>
      <c r="AA249" s="457"/>
      <c r="AB249" s="457"/>
      <c r="AC249" s="68"/>
      <c r="AD249" s="68"/>
      <c r="AF249" s="455"/>
      <c r="AG249" s="455"/>
      <c r="AH249" s="455"/>
      <c r="AI249" s="455"/>
      <c r="AJ249" s="455"/>
      <c r="AK249" s="455"/>
      <c r="AL249" s="455"/>
      <c r="AM249" s="455"/>
      <c r="AN249" s="455"/>
      <c r="AO249" s="455"/>
      <c r="AP249" s="455"/>
      <c r="AQ249" s="455"/>
      <c r="AR249" s="455"/>
      <c r="AV249" s="36"/>
      <c r="AW249" s="31"/>
      <c r="AX249" s="457"/>
      <c r="AY249" s="457"/>
      <c r="AZ249" s="457"/>
      <c r="BA249" s="68"/>
      <c r="BB249" s="68"/>
      <c r="BD249" s="455"/>
      <c r="BE249" s="455"/>
      <c r="BF249" s="455"/>
      <c r="BG249" s="455"/>
      <c r="BH249" s="455"/>
      <c r="BI249" s="455"/>
      <c r="BJ249" s="455"/>
      <c r="BK249" s="455"/>
      <c r="BL249" s="455"/>
      <c r="BM249" s="455"/>
      <c r="BN249" s="455"/>
      <c r="BO249" s="455"/>
      <c r="BP249" s="455"/>
      <c r="BT249" s="36"/>
      <c r="BU249" s="31"/>
      <c r="BV249" s="457"/>
      <c r="BW249" s="457"/>
      <c r="BX249" s="457"/>
      <c r="BY249" s="68"/>
      <c r="BZ249" s="68"/>
      <c r="CB249" s="455"/>
      <c r="CC249" s="455"/>
      <c r="CD249" s="455"/>
      <c r="CE249" s="455"/>
      <c r="CF249" s="455"/>
      <c r="CG249" s="455"/>
      <c r="CH249" s="455"/>
      <c r="CI249" s="455"/>
      <c r="CJ249" s="455"/>
      <c r="CK249" s="455"/>
      <c r="CL249" s="455"/>
      <c r="CM249" s="455"/>
      <c r="CN249" s="455"/>
      <c r="CO249" s="69"/>
      <c r="CR249" s="36"/>
    </row>
    <row r="250" spans="1:96" s="30" customFormat="1" ht="5.45" customHeight="1" x14ac:dyDescent="0.2">
      <c r="A250" s="31"/>
      <c r="B250" s="457"/>
      <c r="C250" s="457"/>
      <c r="D250" s="457"/>
      <c r="E250" s="458"/>
      <c r="F250" s="458"/>
      <c r="G250" s="458"/>
      <c r="H250" s="458"/>
      <c r="I250" s="458"/>
      <c r="J250" s="458"/>
      <c r="K250" s="458"/>
      <c r="L250" s="458"/>
      <c r="M250" s="458"/>
      <c r="N250" s="458"/>
      <c r="O250" s="458"/>
      <c r="P250" s="458"/>
      <c r="Q250" s="458"/>
      <c r="R250" s="69"/>
      <c r="S250" s="69"/>
      <c r="T250" s="69"/>
      <c r="U250" s="69"/>
      <c r="V250" s="69"/>
      <c r="W250" s="69"/>
      <c r="X250" s="36"/>
      <c r="Y250" s="31"/>
      <c r="Z250" s="457"/>
      <c r="AA250" s="457"/>
      <c r="AB250" s="457"/>
      <c r="AC250" s="68"/>
      <c r="AD250" s="68"/>
      <c r="AF250" s="455"/>
      <c r="AG250" s="455"/>
      <c r="AH250" s="455"/>
      <c r="AI250" s="455"/>
      <c r="AJ250" s="455"/>
      <c r="AK250" s="455"/>
      <c r="AL250" s="455"/>
      <c r="AM250" s="455"/>
      <c r="AN250" s="455"/>
      <c r="AO250" s="455"/>
      <c r="AP250" s="455"/>
      <c r="AQ250" s="455"/>
      <c r="AR250" s="455"/>
      <c r="AV250" s="36"/>
      <c r="AW250" s="31"/>
      <c r="AX250" s="457"/>
      <c r="AY250" s="457"/>
      <c r="AZ250" s="457"/>
      <c r="BA250" s="68"/>
      <c r="BB250" s="68"/>
      <c r="BD250" s="455"/>
      <c r="BE250" s="455"/>
      <c r="BF250" s="455"/>
      <c r="BG250" s="455"/>
      <c r="BH250" s="455"/>
      <c r="BI250" s="455"/>
      <c r="BJ250" s="455"/>
      <c r="BK250" s="455"/>
      <c r="BL250" s="455"/>
      <c r="BM250" s="455"/>
      <c r="BN250" s="455"/>
      <c r="BO250" s="455"/>
      <c r="BP250" s="455"/>
      <c r="BT250" s="36"/>
      <c r="BU250" s="31"/>
      <c r="BV250" s="457"/>
      <c r="BW250" s="457"/>
      <c r="BX250" s="457"/>
      <c r="BY250" s="68"/>
      <c r="BZ250" s="68"/>
      <c r="CB250" s="455"/>
      <c r="CC250" s="455"/>
      <c r="CD250" s="455"/>
      <c r="CE250" s="455"/>
      <c r="CF250" s="455"/>
      <c r="CG250" s="455"/>
      <c r="CH250" s="455"/>
      <c r="CI250" s="455"/>
      <c r="CJ250" s="455"/>
      <c r="CK250" s="455"/>
      <c r="CL250" s="455"/>
      <c r="CM250" s="455"/>
      <c r="CN250" s="455"/>
      <c r="CO250" s="69"/>
      <c r="CR250" s="36"/>
    </row>
    <row r="251" spans="1:96" s="30" customFormat="1" ht="5.45" customHeight="1" x14ac:dyDescent="0.2">
      <c r="A251" s="31"/>
      <c r="B251" s="444" t="s">
        <v>419</v>
      </c>
      <c r="C251" s="444"/>
      <c r="D251" s="445"/>
      <c r="E251" s="451"/>
      <c r="F251" s="452"/>
      <c r="G251" s="452"/>
      <c r="H251" s="452"/>
      <c r="I251" s="452"/>
      <c r="J251" s="452"/>
      <c r="K251" s="452"/>
      <c r="L251" s="452"/>
      <c r="M251" s="452"/>
      <c r="N251" s="452"/>
      <c r="O251" s="452"/>
      <c r="P251" s="452"/>
      <c r="Q251" s="452"/>
      <c r="R251" s="452"/>
      <c r="S251" s="452"/>
      <c r="T251" s="452"/>
      <c r="U251" s="452"/>
      <c r="X251" s="36"/>
      <c r="Y251" s="31"/>
      <c r="Z251" s="444" t="s">
        <v>419</v>
      </c>
      <c r="AA251" s="444"/>
      <c r="AB251" s="445"/>
      <c r="AC251" s="447"/>
      <c r="AD251" s="448"/>
      <c r="AE251" s="448"/>
      <c r="AF251" s="455"/>
      <c r="AG251" s="455"/>
      <c r="AH251" s="455"/>
      <c r="AI251" s="455"/>
      <c r="AJ251" s="455"/>
      <c r="AK251" s="455"/>
      <c r="AL251" s="455"/>
      <c r="AM251" s="455"/>
      <c r="AN251" s="455"/>
      <c r="AO251" s="455"/>
      <c r="AP251" s="455"/>
      <c r="AQ251" s="455"/>
      <c r="AR251" s="455"/>
      <c r="AV251" s="36"/>
      <c r="AW251" s="31"/>
      <c r="AX251" s="444" t="s">
        <v>419</v>
      </c>
      <c r="AY251" s="444"/>
      <c r="AZ251" s="445"/>
      <c r="BA251" s="447"/>
      <c r="BB251" s="448"/>
      <c r="BC251" s="448"/>
      <c r="BD251" s="455"/>
      <c r="BE251" s="455"/>
      <c r="BF251" s="455"/>
      <c r="BG251" s="455"/>
      <c r="BH251" s="455"/>
      <c r="BI251" s="455"/>
      <c r="BJ251" s="455"/>
      <c r="BK251" s="455"/>
      <c r="BL251" s="455"/>
      <c r="BM251" s="455"/>
      <c r="BN251" s="455"/>
      <c r="BO251" s="455"/>
      <c r="BP251" s="455"/>
      <c r="BT251" s="36"/>
      <c r="BU251" s="31"/>
      <c r="BV251" s="444" t="s">
        <v>419</v>
      </c>
      <c r="BW251" s="444"/>
      <c r="BX251" s="445"/>
      <c r="BY251" s="447"/>
      <c r="BZ251" s="448"/>
      <c r="CA251" s="448"/>
      <c r="CB251" s="455"/>
      <c r="CC251" s="455"/>
      <c r="CD251" s="455"/>
      <c r="CE251" s="455"/>
      <c r="CF251" s="455"/>
      <c r="CG251" s="455"/>
      <c r="CH251" s="455"/>
      <c r="CI251" s="455"/>
      <c r="CJ251" s="455"/>
      <c r="CK251" s="455"/>
      <c r="CL251" s="455"/>
      <c r="CM251" s="455"/>
      <c r="CN251" s="455"/>
      <c r="CO251" s="69"/>
      <c r="CR251" s="36"/>
    </row>
    <row r="252" spans="1:96" s="30" customFormat="1" ht="5.45" customHeight="1" x14ac:dyDescent="0.2">
      <c r="A252" s="31"/>
      <c r="B252" s="444"/>
      <c r="C252" s="444"/>
      <c r="D252" s="445"/>
      <c r="E252" s="451"/>
      <c r="F252" s="452"/>
      <c r="G252" s="452"/>
      <c r="H252" s="452"/>
      <c r="I252" s="452"/>
      <c r="J252" s="452"/>
      <c r="K252" s="452"/>
      <c r="L252" s="452"/>
      <c r="M252" s="452"/>
      <c r="N252" s="452"/>
      <c r="O252" s="452"/>
      <c r="P252" s="452"/>
      <c r="Q252" s="452"/>
      <c r="R252" s="452"/>
      <c r="S252" s="452"/>
      <c r="T252" s="452"/>
      <c r="U252" s="452"/>
      <c r="X252" s="36"/>
      <c r="Y252" s="31"/>
      <c r="Z252" s="444"/>
      <c r="AA252" s="444"/>
      <c r="AB252" s="445"/>
      <c r="AC252" s="447"/>
      <c r="AD252" s="448"/>
      <c r="AE252" s="448"/>
      <c r="AF252" s="455"/>
      <c r="AG252" s="455"/>
      <c r="AH252" s="455"/>
      <c r="AI252" s="455"/>
      <c r="AJ252" s="455"/>
      <c r="AK252" s="455"/>
      <c r="AL252" s="455"/>
      <c r="AM252" s="455"/>
      <c r="AN252" s="455"/>
      <c r="AO252" s="455"/>
      <c r="AP252" s="455"/>
      <c r="AQ252" s="455"/>
      <c r="AR252" s="455"/>
      <c r="AV252" s="36"/>
      <c r="AW252" s="31"/>
      <c r="AX252" s="444"/>
      <c r="AY252" s="444"/>
      <c r="AZ252" s="445"/>
      <c r="BA252" s="447"/>
      <c r="BB252" s="448"/>
      <c r="BC252" s="448"/>
      <c r="BD252" s="455"/>
      <c r="BE252" s="455"/>
      <c r="BF252" s="455"/>
      <c r="BG252" s="455"/>
      <c r="BH252" s="455"/>
      <c r="BI252" s="455"/>
      <c r="BJ252" s="455"/>
      <c r="BK252" s="455"/>
      <c r="BL252" s="455"/>
      <c r="BM252" s="455"/>
      <c r="BN252" s="455"/>
      <c r="BO252" s="455"/>
      <c r="BP252" s="455"/>
      <c r="BT252" s="36"/>
      <c r="BU252" s="31"/>
      <c r="BV252" s="444"/>
      <c r="BW252" s="444"/>
      <c r="BX252" s="445"/>
      <c r="BY252" s="447"/>
      <c r="BZ252" s="448"/>
      <c r="CA252" s="448"/>
      <c r="CB252" s="455"/>
      <c r="CC252" s="455"/>
      <c r="CD252" s="455"/>
      <c r="CE252" s="455"/>
      <c r="CF252" s="455"/>
      <c r="CG252" s="455"/>
      <c r="CH252" s="455"/>
      <c r="CI252" s="455"/>
      <c r="CJ252" s="455"/>
      <c r="CK252" s="455"/>
      <c r="CL252" s="455"/>
      <c r="CM252" s="455"/>
      <c r="CN252" s="455"/>
      <c r="CO252" s="69"/>
      <c r="CR252" s="36"/>
    </row>
    <row r="253" spans="1:96" s="30" customFormat="1" ht="5.45" customHeight="1" x14ac:dyDescent="0.2">
      <c r="A253" s="31"/>
      <c r="B253" s="444"/>
      <c r="C253" s="444"/>
      <c r="D253" s="445"/>
      <c r="E253" s="451"/>
      <c r="F253" s="452"/>
      <c r="G253" s="452"/>
      <c r="H253" s="452"/>
      <c r="I253" s="452"/>
      <c r="J253" s="452"/>
      <c r="K253" s="452"/>
      <c r="L253" s="452"/>
      <c r="M253" s="452"/>
      <c r="N253" s="452"/>
      <c r="O253" s="452"/>
      <c r="P253" s="452"/>
      <c r="Q253" s="452"/>
      <c r="R253" s="452"/>
      <c r="S253" s="452"/>
      <c r="T253" s="452"/>
      <c r="U253" s="452"/>
      <c r="X253" s="36"/>
      <c r="Y253" s="31"/>
      <c r="Z253" s="444"/>
      <c r="AA253" s="444"/>
      <c r="AB253" s="445"/>
      <c r="AC253" s="456"/>
      <c r="AD253" s="446"/>
      <c r="AE253" s="446"/>
      <c r="AF253" s="447"/>
      <c r="AG253" s="448"/>
      <c r="AH253" s="448"/>
      <c r="AI253" s="448"/>
      <c r="AJ253" s="448"/>
      <c r="AK253" s="448"/>
      <c r="AL253" s="448"/>
      <c r="AM253" s="448"/>
      <c r="AN253" s="448"/>
      <c r="AO253" s="448"/>
      <c r="AP253" s="448"/>
      <c r="AQ253" s="448"/>
      <c r="AR253" s="448"/>
      <c r="AS253" s="448"/>
      <c r="AV253" s="36"/>
      <c r="AW253" s="31"/>
      <c r="AX253" s="444"/>
      <c r="AY253" s="444"/>
      <c r="AZ253" s="445"/>
      <c r="BA253" s="31"/>
      <c r="BD253" s="447"/>
      <c r="BE253" s="448"/>
      <c r="BF253" s="448"/>
      <c r="BG253" s="448"/>
      <c r="BH253" s="448"/>
      <c r="BI253" s="448"/>
      <c r="BJ253" s="448"/>
      <c r="BK253" s="448"/>
      <c r="BL253" s="448"/>
      <c r="BM253" s="448"/>
      <c r="BN253" s="448"/>
      <c r="BO253" s="448"/>
      <c r="BP253" s="448"/>
      <c r="BQ253" s="448"/>
      <c r="BT253" s="36"/>
      <c r="BU253" s="31"/>
      <c r="BV253" s="444"/>
      <c r="BW253" s="444"/>
      <c r="BX253" s="445"/>
      <c r="BY253" s="70"/>
      <c r="BZ253" s="446"/>
      <c r="CA253" s="446"/>
      <c r="CB253" s="447"/>
      <c r="CC253" s="448"/>
      <c r="CD253" s="448"/>
      <c r="CE253" s="448"/>
      <c r="CF253" s="448"/>
      <c r="CG253" s="448"/>
      <c r="CH253" s="448"/>
      <c r="CI253" s="448"/>
      <c r="CJ253" s="448"/>
      <c r="CK253" s="448"/>
      <c r="CL253" s="448"/>
      <c r="CM253" s="448"/>
      <c r="CN253" s="448"/>
      <c r="CO253" s="448"/>
      <c r="CR253" s="36"/>
    </row>
    <row r="254" spans="1:96" s="30" customFormat="1" ht="5.45" customHeight="1" x14ac:dyDescent="0.2">
      <c r="A254" s="31"/>
      <c r="B254" s="444"/>
      <c r="C254" s="444"/>
      <c r="D254" s="445"/>
      <c r="E254" s="451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X254" s="36"/>
      <c r="Y254" s="31"/>
      <c r="Z254" s="444"/>
      <c r="AA254" s="444"/>
      <c r="AB254" s="445"/>
      <c r="AC254" s="70"/>
      <c r="AD254" s="71"/>
      <c r="AE254" s="71"/>
      <c r="AF254" s="447"/>
      <c r="AG254" s="448"/>
      <c r="AH254" s="448"/>
      <c r="AI254" s="448"/>
      <c r="AJ254" s="448"/>
      <c r="AK254" s="448"/>
      <c r="AL254" s="448"/>
      <c r="AM254" s="448"/>
      <c r="AN254" s="448"/>
      <c r="AO254" s="448"/>
      <c r="AP254" s="448"/>
      <c r="AQ254" s="448"/>
      <c r="AR254" s="448"/>
      <c r="AS254" s="448"/>
      <c r="AV254" s="36"/>
      <c r="AW254" s="31"/>
      <c r="AX254" s="444"/>
      <c r="AY254" s="444"/>
      <c r="AZ254" s="445"/>
      <c r="BA254" s="31"/>
      <c r="BD254" s="447"/>
      <c r="BE254" s="448"/>
      <c r="BF254" s="448"/>
      <c r="BG254" s="448"/>
      <c r="BH254" s="448"/>
      <c r="BI254" s="448"/>
      <c r="BJ254" s="448"/>
      <c r="BK254" s="448"/>
      <c r="BL254" s="448"/>
      <c r="BM254" s="448"/>
      <c r="BN254" s="448"/>
      <c r="BO254" s="448"/>
      <c r="BP254" s="448"/>
      <c r="BQ254" s="448"/>
      <c r="BT254" s="36"/>
      <c r="BU254" s="31"/>
      <c r="BV254" s="444"/>
      <c r="BW254" s="444"/>
      <c r="BX254" s="445"/>
      <c r="BY254" s="31"/>
      <c r="BZ254" s="31"/>
      <c r="CA254" s="71"/>
      <c r="CB254" s="447"/>
      <c r="CC254" s="448"/>
      <c r="CD254" s="448"/>
      <c r="CE254" s="448"/>
      <c r="CF254" s="448"/>
      <c r="CG254" s="448"/>
      <c r="CH254" s="448"/>
      <c r="CI254" s="448"/>
      <c r="CJ254" s="448"/>
      <c r="CK254" s="448"/>
      <c r="CL254" s="448"/>
      <c r="CM254" s="448"/>
      <c r="CN254" s="448"/>
      <c r="CO254" s="448"/>
      <c r="CR254" s="36"/>
    </row>
    <row r="255" spans="1:96" s="30" customFormat="1" ht="5.45" customHeight="1" x14ac:dyDescent="0.2">
      <c r="A255" s="31"/>
      <c r="B255" s="444"/>
      <c r="C255" s="444"/>
      <c r="D255" s="445"/>
      <c r="E255" s="451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X255" s="36"/>
      <c r="Y255" s="31"/>
      <c r="Z255" s="444"/>
      <c r="AA255" s="444"/>
      <c r="AB255" s="445"/>
      <c r="AC255" s="31"/>
      <c r="AF255" s="447"/>
      <c r="AG255" s="448"/>
      <c r="AH255" s="448"/>
      <c r="AI255" s="448"/>
      <c r="AJ255" s="448"/>
      <c r="AK255" s="448"/>
      <c r="AL255" s="448"/>
      <c r="AM255" s="448"/>
      <c r="AN255" s="448"/>
      <c r="AO255" s="448"/>
      <c r="AP255" s="448"/>
      <c r="AQ255" s="448"/>
      <c r="AR255" s="448"/>
      <c r="AS255" s="448"/>
      <c r="AV255" s="36"/>
      <c r="AW255" s="31"/>
      <c r="AX255" s="444"/>
      <c r="AY255" s="444"/>
      <c r="AZ255" s="445"/>
      <c r="BA255" s="31"/>
      <c r="BD255" s="447"/>
      <c r="BE255" s="448"/>
      <c r="BF255" s="448"/>
      <c r="BG255" s="448"/>
      <c r="BH255" s="448"/>
      <c r="BI255" s="448"/>
      <c r="BJ255" s="448"/>
      <c r="BK255" s="448"/>
      <c r="BL255" s="448"/>
      <c r="BM255" s="448"/>
      <c r="BN255" s="448"/>
      <c r="BO255" s="448"/>
      <c r="BP255" s="448"/>
      <c r="BQ255" s="448"/>
      <c r="BT255" s="36"/>
      <c r="BU255" s="31"/>
      <c r="BV255" s="444"/>
      <c r="BW255" s="444"/>
      <c r="BX255" s="445"/>
      <c r="BY255" s="31"/>
      <c r="BZ255" s="31"/>
      <c r="CB255" s="447"/>
      <c r="CC255" s="448"/>
      <c r="CD255" s="448"/>
      <c r="CE255" s="448"/>
      <c r="CF255" s="448"/>
      <c r="CG255" s="448"/>
      <c r="CH255" s="448"/>
      <c r="CI255" s="448"/>
      <c r="CJ255" s="448"/>
      <c r="CK255" s="448"/>
      <c r="CL255" s="448"/>
      <c r="CM255" s="448"/>
      <c r="CN255" s="448"/>
      <c r="CO255" s="448"/>
      <c r="CR255" s="36"/>
    </row>
    <row r="256" spans="1:96" s="30" customFormat="1" ht="5.45" customHeight="1" x14ac:dyDescent="0.2">
      <c r="A256" s="31"/>
      <c r="B256" s="444"/>
      <c r="C256" s="444"/>
      <c r="D256" s="445"/>
      <c r="E256" s="451"/>
      <c r="F256" s="452"/>
      <c r="G256" s="452"/>
      <c r="H256" s="452"/>
      <c r="I256" s="452"/>
      <c r="J256" s="452"/>
      <c r="K256" s="452"/>
      <c r="L256" s="452"/>
      <c r="M256" s="452"/>
      <c r="N256" s="452"/>
      <c r="O256" s="452"/>
      <c r="P256" s="452"/>
      <c r="Q256" s="452"/>
      <c r="R256" s="452"/>
      <c r="S256" s="452"/>
      <c r="T256" s="452"/>
      <c r="U256" s="452"/>
      <c r="X256" s="36"/>
      <c r="Y256" s="31"/>
      <c r="Z256" s="444"/>
      <c r="AA256" s="444"/>
      <c r="AB256" s="445"/>
      <c r="AC256" s="31"/>
      <c r="AF256" s="447"/>
      <c r="AG256" s="448"/>
      <c r="AH256" s="448"/>
      <c r="AI256" s="448"/>
      <c r="AJ256" s="448"/>
      <c r="AK256" s="448"/>
      <c r="AL256" s="448"/>
      <c r="AM256" s="448"/>
      <c r="AN256" s="448"/>
      <c r="AO256" s="448"/>
      <c r="AP256" s="448"/>
      <c r="AQ256" s="448"/>
      <c r="AR256" s="448"/>
      <c r="AS256" s="448"/>
      <c r="AV256" s="36"/>
      <c r="AW256" s="31"/>
      <c r="AX256" s="444"/>
      <c r="AY256" s="444"/>
      <c r="AZ256" s="445"/>
      <c r="BA256" s="31"/>
      <c r="BD256" s="447"/>
      <c r="BE256" s="448"/>
      <c r="BF256" s="448"/>
      <c r="BG256" s="448"/>
      <c r="BH256" s="448"/>
      <c r="BI256" s="448"/>
      <c r="BJ256" s="448"/>
      <c r="BK256" s="448"/>
      <c r="BL256" s="448"/>
      <c r="BM256" s="448"/>
      <c r="BN256" s="448"/>
      <c r="BO256" s="448"/>
      <c r="BP256" s="448"/>
      <c r="BQ256" s="448"/>
      <c r="BT256" s="36"/>
      <c r="BU256" s="31"/>
      <c r="BV256" s="444"/>
      <c r="BW256" s="444"/>
      <c r="BX256" s="445"/>
      <c r="BY256" s="31"/>
      <c r="BZ256" s="31"/>
      <c r="CB256" s="447"/>
      <c r="CC256" s="448"/>
      <c r="CD256" s="448"/>
      <c r="CE256" s="448"/>
      <c r="CF256" s="448"/>
      <c r="CG256" s="448"/>
      <c r="CH256" s="448"/>
      <c r="CI256" s="448"/>
      <c r="CJ256" s="448"/>
      <c r="CK256" s="448"/>
      <c r="CL256" s="448"/>
      <c r="CM256" s="448"/>
      <c r="CN256" s="448"/>
      <c r="CO256" s="448"/>
      <c r="CR256" s="36"/>
    </row>
    <row r="257" spans="1:96" s="30" customFormat="1" ht="5.45" customHeight="1" x14ac:dyDescent="0.2">
      <c r="A257" s="31"/>
      <c r="B257" s="444"/>
      <c r="C257" s="444"/>
      <c r="D257" s="445"/>
      <c r="E257" s="451"/>
      <c r="F257" s="452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X257" s="36"/>
      <c r="Y257" s="31"/>
      <c r="Z257" s="444"/>
      <c r="AA257" s="444"/>
      <c r="AB257" s="445"/>
      <c r="AC257" s="31"/>
      <c r="AF257" s="447"/>
      <c r="AG257" s="448"/>
      <c r="AH257" s="448"/>
      <c r="AI257" s="448"/>
      <c r="AJ257" s="448"/>
      <c r="AK257" s="448"/>
      <c r="AL257" s="448"/>
      <c r="AM257" s="448"/>
      <c r="AN257" s="448"/>
      <c r="AO257" s="448"/>
      <c r="AP257" s="448"/>
      <c r="AQ257" s="448"/>
      <c r="AR257" s="448"/>
      <c r="AS257" s="448"/>
      <c r="AV257" s="36"/>
      <c r="AW257" s="31"/>
      <c r="AX257" s="444"/>
      <c r="AY257" s="444"/>
      <c r="AZ257" s="445"/>
      <c r="BA257" s="31"/>
      <c r="BD257" s="447"/>
      <c r="BE257" s="448"/>
      <c r="BF257" s="448"/>
      <c r="BG257" s="448"/>
      <c r="BH257" s="448"/>
      <c r="BI257" s="448"/>
      <c r="BJ257" s="448"/>
      <c r="BK257" s="448"/>
      <c r="BL257" s="448"/>
      <c r="BM257" s="448"/>
      <c r="BN257" s="448"/>
      <c r="BO257" s="448"/>
      <c r="BP257" s="448"/>
      <c r="BQ257" s="448"/>
      <c r="BT257" s="36"/>
      <c r="BU257" s="31"/>
      <c r="BV257" s="444"/>
      <c r="BW257" s="444"/>
      <c r="BX257" s="445"/>
      <c r="BY257" s="31"/>
      <c r="BZ257" s="31"/>
      <c r="CB257" s="447"/>
      <c r="CC257" s="448"/>
      <c r="CD257" s="448"/>
      <c r="CE257" s="448"/>
      <c r="CF257" s="448"/>
      <c r="CG257" s="448"/>
      <c r="CH257" s="448"/>
      <c r="CI257" s="448"/>
      <c r="CJ257" s="448"/>
      <c r="CK257" s="448"/>
      <c r="CL257" s="448"/>
      <c r="CM257" s="448"/>
      <c r="CN257" s="448"/>
      <c r="CO257" s="448"/>
      <c r="CR257" s="36"/>
    </row>
    <row r="258" spans="1:96" s="30" customFormat="1" ht="5.45" customHeight="1" x14ac:dyDescent="0.2">
      <c r="A258" s="31"/>
      <c r="B258" s="444"/>
      <c r="C258" s="444"/>
      <c r="D258" s="445"/>
      <c r="E258" s="451"/>
      <c r="F258" s="452"/>
      <c r="G258" s="452"/>
      <c r="H258" s="452"/>
      <c r="I258" s="452"/>
      <c r="J258" s="452"/>
      <c r="K258" s="452"/>
      <c r="L258" s="452"/>
      <c r="M258" s="452"/>
      <c r="N258" s="452"/>
      <c r="O258" s="452"/>
      <c r="P258" s="452"/>
      <c r="Q258" s="452"/>
      <c r="R258" s="452"/>
      <c r="S258" s="452"/>
      <c r="T258" s="452"/>
      <c r="U258" s="452"/>
      <c r="X258" s="36"/>
      <c r="Y258" s="31"/>
      <c r="Z258" s="444"/>
      <c r="AA258" s="444"/>
      <c r="AB258" s="445"/>
      <c r="AC258" s="31"/>
      <c r="AF258" s="447"/>
      <c r="AG258" s="448"/>
      <c r="AH258" s="448"/>
      <c r="AI258" s="448"/>
      <c r="AJ258" s="448"/>
      <c r="AK258" s="448"/>
      <c r="AL258" s="448"/>
      <c r="AM258" s="448"/>
      <c r="AN258" s="448"/>
      <c r="AO258" s="448"/>
      <c r="AP258" s="448"/>
      <c r="AQ258" s="448"/>
      <c r="AR258" s="448"/>
      <c r="AS258" s="448"/>
      <c r="AV258" s="36"/>
      <c r="AW258" s="31"/>
      <c r="AX258" s="444"/>
      <c r="AY258" s="444"/>
      <c r="AZ258" s="445"/>
      <c r="BA258" s="31"/>
      <c r="BD258" s="447"/>
      <c r="BE258" s="448"/>
      <c r="BF258" s="448"/>
      <c r="BG258" s="448"/>
      <c r="BH258" s="448"/>
      <c r="BI258" s="448"/>
      <c r="BJ258" s="448"/>
      <c r="BK258" s="448"/>
      <c r="BL258" s="448"/>
      <c r="BM258" s="448"/>
      <c r="BN258" s="448"/>
      <c r="BO258" s="448"/>
      <c r="BP258" s="448"/>
      <c r="BQ258" s="448"/>
      <c r="BT258" s="36"/>
      <c r="BU258" s="31"/>
      <c r="BV258" s="444"/>
      <c r="BW258" s="444"/>
      <c r="BX258" s="445"/>
      <c r="BY258" s="31"/>
      <c r="BZ258" s="31"/>
      <c r="CB258" s="447"/>
      <c r="CC258" s="448"/>
      <c r="CD258" s="448"/>
      <c r="CE258" s="448"/>
      <c r="CF258" s="448"/>
      <c r="CG258" s="448"/>
      <c r="CH258" s="448"/>
      <c r="CI258" s="448"/>
      <c r="CJ258" s="448"/>
      <c r="CK258" s="448"/>
      <c r="CL258" s="448"/>
      <c r="CM258" s="448"/>
      <c r="CN258" s="448"/>
      <c r="CO258" s="448"/>
      <c r="CR258" s="36"/>
    </row>
    <row r="259" spans="1:96" s="30" customFormat="1" ht="5.45" customHeight="1" x14ac:dyDescent="0.2">
      <c r="A259" s="31"/>
      <c r="B259" s="444"/>
      <c r="C259" s="444"/>
      <c r="D259" s="445"/>
      <c r="E259" s="451"/>
      <c r="F259" s="452"/>
      <c r="G259" s="452"/>
      <c r="H259" s="452"/>
      <c r="I259" s="452"/>
      <c r="J259" s="452"/>
      <c r="K259" s="452"/>
      <c r="L259" s="452"/>
      <c r="M259" s="452"/>
      <c r="N259" s="452"/>
      <c r="O259" s="452"/>
      <c r="P259" s="452"/>
      <c r="Q259" s="452"/>
      <c r="R259" s="452"/>
      <c r="S259" s="452"/>
      <c r="T259" s="452"/>
      <c r="U259" s="452"/>
      <c r="X259" s="36"/>
      <c r="Y259" s="31"/>
      <c r="Z259" s="444"/>
      <c r="AA259" s="444"/>
      <c r="AB259" s="445"/>
      <c r="AC259" s="31"/>
      <c r="AF259" s="447"/>
      <c r="AG259" s="448"/>
      <c r="AH259" s="448"/>
      <c r="AI259" s="448"/>
      <c r="AJ259" s="448"/>
      <c r="AK259" s="448"/>
      <c r="AL259" s="448"/>
      <c r="AM259" s="448"/>
      <c r="AN259" s="448"/>
      <c r="AO259" s="448"/>
      <c r="AP259" s="448"/>
      <c r="AQ259" s="448"/>
      <c r="AR259" s="448"/>
      <c r="AS259" s="448"/>
      <c r="AV259" s="36"/>
      <c r="AW259" s="31"/>
      <c r="AX259" s="444"/>
      <c r="AY259" s="444"/>
      <c r="AZ259" s="445"/>
      <c r="BA259" s="31"/>
      <c r="BD259" s="447"/>
      <c r="BE259" s="448"/>
      <c r="BF259" s="448"/>
      <c r="BG259" s="448"/>
      <c r="BH259" s="448"/>
      <c r="BI259" s="448"/>
      <c r="BJ259" s="448"/>
      <c r="BK259" s="448"/>
      <c r="BL259" s="448"/>
      <c r="BM259" s="448"/>
      <c r="BN259" s="448"/>
      <c r="BO259" s="448"/>
      <c r="BP259" s="448"/>
      <c r="BQ259" s="448"/>
      <c r="BT259" s="36"/>
      <c r="BU259" s="31"/>
      <c r="BV259" s="444"/>
      <c r="BW259" s="444"/>
      <c r="BX259" s="445"/>
      <c r="BY259" s="31"/>
      <c r="BZ259" s="31"/>
      <c r="CB259" s="447"/>
      <c r="CC259" s="448"/>
      <c r="CD259" s="448"/>
      <c r="CE259" s="448"/>
      <c r="CF259" s="448"/>
      <c r="CG259" s="448"/>
      <c r="CH259" s="448"/>
      <c r="CI259" s="448"/>
      <c r="CJ259" s="448"/>
      <c r="CK259" s="448"/>
      <c r="CL259" s="448"/>
      <c r="CM259" s="448"/>
      <c r="CN259" s="448"/>
      <c r="CO259" s="448"/>
      <c r="CR259" s="36"/>
    </row>
    <row r="260" spans="1:96" s="30" customFormat="1" ht="5.45" customHeight="1" x14ac:dyDescent="0.2">
      <c r="A260" s="31"/>
      <c r="B260" s="444"/>
      <c r="C260" s="444"/>
      <c r="D260" s="445"/>
      <c r="E260" s="451"/>
      <c r="F260" s="452"/>
      <c r="G260" s="452"/>
      <c r="H260" s="452"/>
      <c r="I260" s="452"/>
      <c r="J260" s="452"/>
      <c r="K260" s="452"/>
      <c r="L260" s="452"/>
      <c r="M260" s="452"/>
      <c r="N260" s="452"/>
      <c r="O260" s="452"/>
      <c r="P260" s="452"/>
      <c r="Q260" s="452"/>
      <c r="R260" s="452"/>
      <c r="S260" s="452"/>
      <c r="T260" s="452"/>
      <c r="U260" s="452"/>
      <c r="X260" s="36"/>
      <c r="Y260" s="31"/>
      <c r="Z260" s="444"/>
      <c r="AA260" s="444"/>
      <c r="AB260" s="445"/>
      <c r="AC260" s="31"/>
      <c r="AF260" s="447"/>
      <c r="AG260" s="448"/>
      <c r="AH260" s="448"/>
      <c r="AI260" s="448"/>
      <c r="AJ260" s="448"/>
      <c r="AK260" s="448"/>
      <c r="AL260" s="448"/>
      <c r="AM260" s="448"/>
      <c r="AN260" s="448"/>
      <c r="AO260" s="448"/>
      <c r="AP260" s="448"/>
      <c r="AQ260" s="448"/>
      <c r="AR260" s="448"/>
      <c r="AS260" s="448"/>
      <c r="AV260" s="36"/>
      <c r="AW260" s="31"/>
      <c r="AX260" s="444"/>
      <c r="AY260" s="444"/>
      <c r="AZ260" s="445"/>
      <c r="BA260" s="31"/>
      <c r="BD260" s="447"/>
      <c r="BE260" s="448"/>
      <c r="BF260" s="448"/>
      <c r="BG260" s="448"/>
      <c r="BH260" s="448"/>
      <c r="BI260" s="448"/>
      <c r="BJ260" s="448"/>
      <c r="BK260" s="448"/>
      <c r="BL260" s="448"/>
      <c r="BM260" s="448"/>
      <c r="BN260" s="448"/>
      <c r="BO260" s="448"/>
      <c r="BP260" s="448"/>
      <c r="BQ260" s="448"/>
      <c r="BT260" s="36"/>
      <c r="BU260" s="31"/>
      <c r="BV260" s="444"/>
      <c r="BW260" s="444"/>
      <c r="BX260" s="445"/>
      <c r="BY260" s="31"/>
      <c r="BZ260" s="31"/>
      <c r="CB260" s="447"/>
      <c r="CC260" s="448"/>
      <c r="CD260" s="448"/>
      <c r="CE260" s="448"/>
      <c r="CF260" s="448"/>
      <c r="CG260" s="448"/>
      <c r="CH260" s="448"/>
      <c r="CI260" s="448"/>
      <c r="CJ260" s="448"/>
      <c r="CK260" s="448"/>
      <c r="CL260" s="448"/>
      <c r="CM260" s="448"/>
      <c r="CN260" s="448"/>
      <c r="CO260" s="448"/>
      <c r="CR260" s="36"/>
    </row>
    <row r="261" spans="1:96" s="30" customFormat="1" ht="5.45" customHeight="1" thickBot="1" x14ac:dyDescent="0.25">
      <c r="A261" s="31"/>
      <c r="B261" s="444"/>
      <c r="C261" s="444"/>
      <c r="D261" s="445"/>
      <c r="E261" s="453"/>
      <c r="F261" s="454"/>
      <c r="G261" s="454"/>
      <c r="H261" s="454"/>
      <c r="I261" s="454"/>
      <c r="J261" s="454"/>
      <c r="K261" s="454"/>
      <c r="L261" s="454"/>
      <c r="M261" s="454"/>
      <c r="N261" s="454"/>
      <c r="O261" s="454"/>
      <c r="P261" s="454"/>
      <c r="Q261" s="454"/>
      <c r="R261" s="454"/>
      <c r="S261" s="454"/>
      <c r="T261" s="454"/>
      <c r="U261" s="454"/>
      <c r="X261" s="36"/>
      <c r="Z261" s="444"/>
      <c r="AA261" s="444"/>
      <c r="AB261" s="445"/>
      <c r="AC261" s="32"/>
      <c r="AD261" s="38"/>
      <c r="AE261" s="38"/>
      <c r="AF261" s="449"/>
      <c r="AG261" s="450"/>
      <c r="AH261" s="450"/>
      <c r="AI261" s="450"/>
      <c r="AJ261" s="450"/>
      <c r="AK261" s="450"/>
      <c r="AL261" s="450"/>
      <c r="AM261" s="450"/>
      <c r="AN261" s="450"/>
      <c r="AO261" s="450"/>
      <c r="AP261" s="450"/>
      <c r="AQ261" s="450"/>
      <c r="AR261" s="450"/>
      <c r="AS261" s="450"/>
      <c r="AV261" s="36"/>
      <c r="AX261" s="444"/>
      <c r="AY261" s="444"/>
      <c r="AZ261" s="445"/>
      <c r="BA261" s="32"/>
      <c r="BB261" s="38"/>
      <c r="BC261" s="38"/>
      <c r="BD261" s="449"/>
      <c r="BE261" s="450"/>
      <c r="BF261" s="450"/>
      <c r="BG261" s="450"/>
      <c r="BH261" s="450"/>
      <c r="BI261" s="450"/>
      <c r="BJ261" s="450"/>
      <c r="BK261" s="450"/>
      <c r="BL261" s="450"/>
      <c r="BM261" s="450"/>
      <c r="BN261" s="450"/>
      <c r="BO261" s="450"/>
      <c r="BP261" s="450"/>
      <c r="BQ261" s="450"/>
      <c r="BT261" s="36"/>
      <c r="BV261" s="444"/>
      <c r="BW261" s="444"/>
      <c r="BX261" s="445"/>
      <c r="BY261" s="32"/>
      <c r="BZ261" s="32"/>
      <c r="CA261" s="38"/>
      <c r="CB261" s="449"/>
      <c r="CC261" s="450"/>
      <c r="CD261" s="450"/>
      <c r="CE261" s="450"/>
      <c r="CF261" s="450"/>
      <c r="CG261" s="450"/>
      <c r="CH261" s="450"/>
      <c r="CI261" s="450"/>
      <c r="CJ261" s="450"/>
      <c r="CK261" s="450"/>
      <c r="CL261" s="450"/>
      <c r="CM261" s="450"/>
      <c r="CN261" s="450"/>
      <c r="CO261" s="450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63" t="s">
        <v>141</v>
      </c>
      <c r="CD263" s="363"/>
      <c r="CE263" s="363"/>
      <c r="CF263" s="363"/>
      <c r="CG263" s="363"/>
      <c r="CH263" s="363"/>
      <c r="CI263" s="363"/>
      <c r="CJ263" s="342" t="s">
        <v>89</v>
      </c>
      <c r="CK263" s="342"/>
      <c r="CL263" s="342"/>
      <c r="CM263" s="342"/>
      <c r="CN263" s="342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63"/>
      <c r="CD264" s="363"/>
      <c r="CE264" s="363"/>
      <c r="CF264" s="363"/>
      <c r="CG264" s="363"/>
      <c r="CH264" s="363"/>
      <c r="CI264" s="363"/>
      <c r="CJ264" s="342"/>
      <c r="CK264" s="342"/>
      <c r="CL264" s="342"/>
      <c r="CM264" s="342"/>
      <c r="CN264" s="342"/>
      <c r="CR264" s="36"/>
    </row>
    <row r="265" spans="1:96" s="30" customFormat="1" ht="5.45" customHeight="1" x14ac:dyDescent="0.2">
      <c r="A265" s="37"/>
      <c r="B265" s="49"/>
      <c r="C265" s="49"/>
      <c r="D265" s="49"/>
      <c r="E265" s="363" t="s">
        <v>287</v>
      </c>
      <c r="F265" s="363"/>
      <c r="G265" s="363"/>
      <c r="H265" s="363"/>
      <c r="I265" s="363"/>
      <c r="J265" s="363"/>
      <c r="K265" s="363"/>
      <c r="L265" s="342" t="s">
        <v>89</v>
      </c>
      <c r="M265" s="342"/>
      <c r="N265" s="342"/>
      <c r="O265" s="342"/>
      <c r="P265" s="342"/>
      <c r="X265" s="36"/>
      <c r="Y265" s="49"/>
      <c r="Z265" s="49"/>
      <c r="AA265" s="49"/>
      <c r="AB265" s="49"/>
      <c r="AF265" s="363" t="s">
        <v>287</v>
      </c>
      <c r="AG265" s="363"/>
      <c r="AH265" s="363"/>
      <c r="AI265" s="363"/>
      <c r="AJ265" s="363"/>
      <c r="AK265" s="363"/>
      <c r="AL265" s="363"/>
      <c r="AM265" s="342" t="s">
        <v>89</v>
      </c>
      <c r="AN265" s="342"/>
      <c r="AO265" s="342"/>
      <c r="AP265" s="342"/>
      <c r="AQ265" s="342"/>
      <c r="AV265" s="36"/>
      <c r="AW265" s="49"/>
      <c r="AX265" s="49"/>
      <c r="AY265" s="49"/>
      <c r="AZ265" s="49"/>
      <c r="BD265" s="363" t="s">
        <v>287</v>
      </c>
      <c r="BE265" s="363"/>
      <c r="BF265" s="363"/>
      <c r="BG265" s="363"/>
      <c r="BH265" s="363"/>
      <c r="BI265" s="363"/>
      <c r="BJ265" s="363"/>
      <c r="BK265" s="342" t="s">
        <v>89</v>
      </c>
      <c r="BL265" s="342"/>
      <c r="BM265" s="342"/>
      <c r="BN265" s="342"/>
      <c r="BO265" s="342"/>
      <c r="BT265" s="36"/>
      <c r="BU265" s="49"/>
      <c r="BV265" s="49"/>
      <c r="BW265" s="49"/>
      <c r="BX265" s="49"/>
      <c r="CC265" s="363"/>
      <c r="CD265" s="363"/>
      <c r="CE265" s="363"/>
      <c r="CF265" s="363"/>
      <c r="CG265" s="363"/>
      <c r="CH265" s="363"/>
      <c r="CI265" s="363"/>
      <c r="CJ265" s="342"/>
      <c r="CK265" s="342"/>
      <c r="CL265" s="342"/>
      <c r="CM265" s="342"/>
      <c r="CN265" s="342"/>
      <c r="CR265" s="36"/>
    </row>
    <row r="266" spans="1:96" s="30" customFormat="1" ht="5.45" customHeight="1" x14ac:dyDescent="0.2">
      <c r="A266" s="37"/>
      <c r="B266" s="49"/>
      <c r="C266" s="49"/>
      <c r="D266" s="49"/>
      <c r="E266" s="363"/>
      <c r="F266" s="363"/>
      <c r="G266" s="363"/>
      <c r="H266" s="363"/>
      <c r="I266" s="363"/>
      <c r="J266" s="363"/>
      <c r="K266" s="363"/>
      <c r="L266" s="342"/>
      <c r="M266" s="342"/>
      <c r="N266" s="342"/>
      <c r="O266" s="342"/>
      <c r="P266" s="342"/>
      <c r="X266" s="36"/>
      <c r="Y266" s="49"/>
      <c r="Z266" s="49"/>
      <c r="AA266" s="49"/>
      <c r="AB266" s="49"/>
      <c r="AF266" s="363"/>
      <c r="AG266" s="363"/>
      <c r="AH266" s="363"/>
      <c r="AI266" s="363"/>
      <c r="AJ266" s="363"/>
      <c r="AK266" s="363"/>
      <c r="AL266" s="363"/>
      <c r="AM266" s="342"/>
      <c r="AN266" s="342"/>
      <c r="AO266" s="342"/>
      <c r="AP266" s="342"/>
      <c r="AQ266" s="342"/>
      <c r="AV266" s="36"/>
      <c r="AW266" s="49"/>
      <c r="AX266" s="49"/>
      <c r="AY266" s="49"/>
      <c r="AZ266" s="49"/>
      <c r="BD266" s="363"/>
      <c r="BE266" s="363"/>
      <c r="BF266" s="363"/>
      <c r="BG266" s="363"/>
      <c r="BH266" s="363"/>
      <c r="BI266" s="363"/>
      <c r="BJ266" s="363"/>
      <c r="BK266" s="342"/>
      <c r="BL266" s="342"/>
      <c r="BM266" s="342"/>
      <c r="BN266" s="342"/>
      <c r="BO266" s="342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63"/>
      <c r="F267" s="363"/>
      <c r="G267" s="363"/>
      <c r="H267" s="363"/>
      <c r="I267" s="363"/>
      <c r="J267" s="363"/>
      <c r="K267" s="363"/>
      <c r="L267" s="342"/>
      <c r="M267" s="342"/>
      <c r="N267" s="342"/>
      <c r="O267" s="342"/>
      <c r="P267" s="342"/>
      <c r="X267" s="36"/>
      <c r="Y267" s="49"/>
      <c r="Z267" s="49"/>
      <c r="AA267" s="49"/>
      <c r="AB267" s="49"/>
      <c r="AF267" s="363"/>
      <c r="AG267" s="363"/>
      <c r="AH267" s="363"/>
      <c r="AI267" s="363"/>
      <c r="AJ267" s="363"/>
      <c r="AK267" s="363"/>
      <c r="AL267" s="363"/>
      <c r="AM267" s="342"/>
      <c r="AN267" s="342"/>
      <c r="AO267" s="342"/>
      <c r="AP267" s="342"/>
      <c r="AQ267" s="342"/>
      <c r="AV267" s="36"/>
      <c r="AW267" s="49"/>
      <c r="AX267" s="49"/>
      <c r="AY267" s="49"/>
      <c r="AZ267" s="49"/>
      <c r="BD267" s="363"/>
      <c r="BE267" s="363"/>
      <c r="BF267" s="363"/>
      <c r="BG267" s="363"/>
      <c r="BH267" s="363"/>
      <c r="BI267" s="363"/>
      <c r="BJ267" s="363"/>
      <c r="BK267" s="342"/>
      <c r="BL267" s="342"/>
      <c r="BM267" s="342"/>
      <c r="BN267" s="342"/>
      <c r="BO267" s="342"/>
      <c r="BT267" s="36"/>
      <c r="BU267" s="49"/>
      <c r="BV267" s="49"/>
      <c r="BW267" s="49"/>
      <c r="BX267" s="49"/>
      <c r="CA267" s="363" t="s">
        <v>287</v>
      </c>
      <c r="CB267" s="363"/>
      <c r="CC267" s="363"/>
      <c r="CD267" s="363"/>
      <c r="CE267" s="363"/>
      <c r="CF267" s="363"/>
      <c r="CG267" s="363"/>
      <c r="CH267" s="342" t="s">
        <v>89</v>
      </c>
      <c r="CI267" s="342"/>
      <c r="CJ267" s="342"/>
      <c r="CK267" s="342"/>
      <c r="CL267" s="342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63"/>
      <c r="CB268" s="363"/>
      <c r="CC268" s="363"/>
      <c r="CD268" s="363"/>
      <c r="CE268" s="363"/>
      <c r="CF268" s="363"/>
      <c r="CG268" s="363"/>
      <c r="CH268" s="342"/>
      <c r="CI268" s="342"/>
      <c r="CJ268" s="342"/>
      <c r="CK268" s="342"/>
      <c r="CL268" s="342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63"/>
      <c r="CB269" s="363"/>
      <c r="CC269" s="363"/>
      <c r="CD269" s="363"/>
      <c r="CE269" s="363"/>
      <c r="CF269" s="363"/>
      <c r="CG269" s="363"/>
      <c r="CH269" s="342"/>
      <c r="CI269" s="342"/>
      <c r="CJ269" s="342"/>
      <c r="CK269" s="342"/>
      <c r="CL269" s="342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347" t="s">
        <v>420</v>
      </c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  <c r="V273" s="347"/>
      <c r="W273" s="347"/>
      <c r="X273" s="347"/>
      <c r="Y273" s="347"/>
      <c r="Z273" s="347"/>
      <c r="AA273" s="347"/>
      <c r="AB273" s="347"/>
      <c r="AC273" s="347"/>
      <c r="AD273" s="347"/>
      <c r="AE273" s="347"/>
      <c r="AF273" s="347"/>
      <c r="AG273" s="347"/>
      <c r="AH273" s="347"/>
      <c r="AI273" s="347"/>
      <c r="AJ273" s="347"/>
      <c r="AK273" s="347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CR274" s="36"/>
    </row>
    <row r="275" spans="1:96" s="30" customFormat="1" ht="5.45" customHeight="1" x14ac:dyDescent="0.2">
      <c r="A275" s="31"/>
      <c r="B275" s="342"/>
      <c r="C275" s="342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342" t="s">
        <v>327</v>
      </c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W278" s="5"/>
      <c r="X278" s="5"/>
      <c r="Y278" s="342" t="s">
        <v>422</v>
      </c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R278" s="5"/>
      <c r="AS278" s="5"/>
      <c r="AT278" s="359" t="s">
        <v>147</v>
      </c>
      <c r="AU278" s="359"/>
      <c r="AV278" s="359"/>
      <c r="AW278" s="359"/>
      <c r="AX278" s="359"/>
      <c r="AY278" s="359"/>
      <c r="AZ278" s="359"/>
      <c r="BA278" s="359"/>
      <c r="BB278" s="359"/>
      <c r="BC278" s="359"/>
      <c r="BD278" s="359"/>
      <c r="BE278" s="359"/>
      <c r="BF278" s="359"/>
      <c r="BG278" s="359"/>
      <c r="BH278" s="359"/>
      <c r="BI278" s="359"/>
      <c r="BJ278" s="359"/>
      <c r="CR278" s="36"/>
    </row>
    <row r="279" spans="1:96" s="30" customFormat="1" ht="5.45" customHeight="1" x14ac:dyDescent="0.2">
      <c r="A279" s="31"/>
      <c r="B279" s="95"/>
      <c r="C279" s="5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W279" s="95"/>
      <c r="X279" s="5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R279" s="95"/>
      <c r="AS279" s="5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9"/>
      <c r="BD279" s="359"/>
      <c r="BE279" s="359"/>
      <c r="BF279" s="359"/>
      <c r="BG279" s="359"/>
      <c r="BH279" s="359"/>
      <c r="BI279" s="359"/>
      <c r="BJ279" s="359"/>
      <c r="CR279" s="36"/>
    </row>
    <row r="280" spans="1:96" s="30" customFormat="1" ht="5.45" customHeight="1" x14ac:dyDescent="0.2">
      <c r="A280" s="31"/>
      <c r="B280" s="5"/>
      <c r="C280" s="5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W280" s="5"/>
      <c r="X280" s="5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R280" s="5"/>
      <c r="AS280" s="5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359"/>
      <c r="BF280" s="359"/>
      <c r="BG280" s="359"/>
      <c r="BH280" s="359"/>
      <c r="BI280" s="359"/>
      <c r="BJ280" s="359"/>
      <c r="CR280" s="36"/>
    </row>
    <row r="281" spans="1:96" s="30" customFormat="1" ht="5.45" customHeight="1" x14ac:dyDescent="0.2">
      <c r="A281" s="31"/>
      <c r="B281" s="5"/>
      <c r="C281" s="5"/>
      <c r="D281" s="342" t="s">
        <v>421</v>
      </c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W281" s="5"/>
      <c r="X281" s="5"/>
      <c r="Y281" s="342" t="s">
        <v>423</v>
      </c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CR281" s="36"/>
    </row>
    <row r="282" spans="1:96" s="30" customFormat="1" ht="5.45" customHeight="1" x14ac:dyDescent="0.2">
      <c r="A282" s="31"/>
      <c r="B282" s="95"/>
      <c r="C282" s="5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W282" s="95"/>
      <c r="X282" s="5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CR282" s="36"/>
    </row>
    <row r="283" spans="1:96" s="30" customFormat="1" ht="5.45" customHeight="1" thickBot="1" x14ac:dyDescent="0.25">
      <c r="A283" s="32"/>
      <c r="B283" s="11"/>
      <c r="C283" s="11"/>
      <c r="D283" s="356"/>
      <c r="E283" s="356"/>
      <c r="F283" s="356"/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8"/>
      <c r="V283" s="38"/>
      <c r="W283" s="11"/>
      <c r="X283" s="11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mergeCells count="295">
    <mergeCell ref="D281:T283"/>
    <mergeCell ref="Y281:AO283"/>
    <mergeCell ref="CC263:CI265"/>
    <mergeCell ref="CJ263:CN265"/>
    <mergeCell ref="BD265:BJ267"/>
    <mergeCell ref="BK265:BO267"/>
    <mergeCell ref="D278:T280"/>
    <mergeCell ref="Y278:AO280"/>
    <mergeCell ref="AT278:BJ280"/>
    <mergeCell ref="E265:K267"/>
    <mergeCell ref="L265:P267"/>
    <mergeCell ref="AF265:AL267"/>
    <mergeCell ref="AM265:AQ267"/>
    <mergeCell ref="CH267:CL269"/>
    <mergeCell ref="B273:AK275"/>
    <mergeCell ref="CA267:CG269"/>
    <mergeCell ref="B2:BD4"/>
    <mergeCell ref="D67:N69"/>
    <mergeCell ref="BA67:BM69"/>
    <mergeCell ref="BX95:CQ97"/>
    <mergeCell ref="E244:P246"/>
    <mergeCell ref="D228:AN230"/>
    <mergeCell ref="B233:CR235"/>
    <mergeCell ref="D236:X238"/>
    <mergeCell ref="E247:Q250"/>
    <mergeCell ref="CB249:CN252"/>
    <mergeCell ref="AX251:AZ261"/>
    <mergeCell ref="BA251:BC252"/>
    <mergeCell ref="BV251:BX261"/>
    <mergeCell ref="BY251:CA252"/>
    <mergeCell ref="E251:U261"/>
    <mergeCell ref="AI219:AM221"/>
    <mergeCell ref="AN219:AR221"/>
    <mergeCell ref="AV219:BZ221"/>
    <mergeCell ref="AI222:AM224"/>
    <mergeCell ref="B248:D250"/>
    <mergeCell ref="Z248:AB250"/>
    <mergeCell ref="AX248:AZ250"/>
    <mergeCell ref="BV248:BX250"/>
    <mergeCell ref="AF249:AR252"/>
    <mergeCell ref="CB246:CM248"/>
    <mergeCell ref="AB239:AV241"/>
    <mergeCell ref="BX236:CR238"/>
    <mergeCell ref="BX239:CR241"/>
    <mergeCell ref="CB253:CO261"/>
    <mergeCell ref="BL98:BS100"/>
    <mergeCell ref="BT98:BY100"/>
    <mergeCell ref="BD249:BP252"/>
    <mergeCell ref="B251:D261"/>
    <mergeCell ref="AC253:AE253"/>
    <mergeCell ref="AF253:AS261"/>
    <mergeCell ref="BD253:BQ261"/>
    <mergeCell ref="AF246:AQ248"/>
    <mergeCell ref="BD246:BO248"/>
    <mergeCell ref="Z251:AB261"/>
    <mergeCell ref="AC251:AE252"/>
    <mergeCell ref="BZ253:CA253"/>
    <mergeCell ref="D212:T214"/>
    <mergeCell ref="Z212:AP214"/>
    <mergeCell ref="AV212:BL214"/>
    <mergeCell ref="D215:T217"/>
    <mergeCell ref="X216:AH218"/>
    <mergeCell ref="AI216:AM218"/>
    <mergeCell ref="AV216:BL218"/>
    <mergeCell ref="W219:AH221"/>
    <mergeCell ref="L222:AH224"/>
    <mergeCell ref="AN222:AR224"/>
    <mergeCell ref="AI225:AM227"/>
    <mergeCell ref="AN225:AR227"/>
    <mergeCell ref="D225:J227"/>
    <mergeCell ref="R225:AH227"/>
    <mergeCell ref="AZ236:BT238"/>
    <mergeCell ref="AB236:AV238"/>
    <mergeCell ref="BV197:BZ199"/>
    <mergeCell ref="A200:C202"/>
    <mergeCell ref="D200:CR202"/>
    <mergeCell ref="A203:C205"/>
    <mergeCell ref="B206:R208"/>
    <mergeCell ref="D209:T211"/>
    <mergeCell ref="Z209:AP211"/>
    <mergeCell ref="AV209:BL211"/>
    <mergeCell ref="D194:AM196"/>
    <mergeCell ref="AN194:AU196"/>
    <mergeCell ref="AV194:AZ196"/>
    <mergeCell ref="BN194:BU196"/>
    <mergeCell ref="BV194:BZ196"/>
    <mergeCell ref="D197:AM199"/>
    <mergeCell ref="AN197:AU199"/>
    <mergeCell ref="AV197:AZ199"/>
    <mergeCell ref="BA197:BP199"/>
    <mergeCell ref="BQ197:BU199"/>
    <mergeCell ref="AT206:BQ208"/>
    <mergeCell ref="D188:AM190"/>
    <mergeCell ref="CB188:CR190"/>
    <mergeCell ref="D191:AM193"/>
    <mergeCell ref="AN191:AU193"/>
    <mergeCell ref="AV191:AZ193"/>
    <mergeCell ref="BS188:BW190"/>
    <mergeCell ref="BN188:BR190"/>
    <mergeCell ref="B182:CR184"/>
    <mergeCell ref="D185:T187"/>
    <mergeCell ref="W185:AM187"/>
    <mergeCell ref="AP185:BF187"/>
    <mergeCell ref="BI185:BY187"/>
    <mergeCell ref="CB185:CR187"/>
    <mergeCell ref="AP188:BM190"/>
    <mergeCell ref="B174:BB176"/>
    <mergeCell ref="BC174:BO176"/>
    <mergeCell ref="BS174:BU176"/>
    <mergeCell ref="BV174:CH176"/>
    <mergeCell ref="CI174:CM176"/>
    <mergeCell ref="B177:BB179"/>
    <mergeCell ref="BC177:BR179"/>
    <mergeCell ref="BS177:BU179"/>
    <mergeCell ref="BV177:CH179"/>
    <mergeCell ref="CI177:CR179"/>
    <mergeCell ref="B168:BB170"/>
    <mergeCell ref="BC168:BO170"/>
    <mergeCell ref="BS168:BU170"/>
    <mergeCell ref="BV168:CH170"/>
    <mergeCell ref="CI168:CM170"/>
    <mergeCell ref="B171:BB173"/>
    <mergeCell ref="BC171:BO173"/>
    <mergeCell ref="BS171:BU173"/>
    <mergeCell ref="BV171:CH173"/>
    <mergeCell ref="CI171:CM173"/>
    <mergeCell ref="B159:CR161"/>
    <mergeCell ref="B162:T164"/>
    <mergeCell ref="Y162:AQ164"/>
    <mergeCell ref="AV162:BN164"/>
    <mergeCell ref="BC165:BO167"/>
    <mergeCell ref="BS165:BU167"/>
    <mergeCell ref="BV165:CH167"/>
    <mergeCell ref="CI165:CM167"/>
    <mergeCell ref="B165:S167"/>
    <mergeCell ref="T165:BA167"/>
    <mergeCell ref="AS151:CM153"/>
    <mergeCell ref="B148:X150"/>
    <mergeCell ref="Y148:AO150"/>
    <mergeCell ref="B142:Y144"/>
    <mergeCell ref="Z142:AL144"/>
    <mergeCell ref="AM142:AQ144"/>
    <mergeCell ref="AS142:CM144"/>
    <mergeCell ref="B145:R147"/>
    <mergeCell ref="S145:AO147"/>
    <mergeCell ref="AS145:CM147"/>
    <mergeCell ref="B128:T130"/>
    <mergeCell ref="Y128:AD130"/>
    <mergeCell ref="AH128:AX130"/>
    <mergeCell ref="AY128:BS130"/>
    <mergeCell ref="B133:CR135"/>
    <mergeCell ref="D136:T138"/>
    <mergeCell ref="X136:AK138"/>
    <mergeCell ref="AL136:CM138"/>
    <mergeCell ref="B122:Y124"/>
    <mergeCell ref="BP122:BX124"/>
    <mergeCell ref="B125:AL127"/>
    <mergeCell ref="AR125:AV127"/>
    <mergeCell ref="AM125:AQ127"/>
    <mergeCell ref="B116:T118"/>
    <mergeCell ref="D119:T121"/>
    <mergeCell ref="Z119:AP121"/>
    <mergeCell ref="AV119:BL121"/>
    <mergeCell ref="BR119:CH121"/>
    <mergeCell ref="AH107:AL109"/>
    <mergeCell ref="AS107:BK109"/>
    <mergeCell ref="BL107:BX109"/>
    <mergeCell ref="BY107:CC109"/>
    <mergeCell ref="B110:T112"/>
    <mergeCell ref="U110:AG112"/>
    <mergeCell ref="AH110:AL112"/>
    <mergeCell ref="AS110:BK112"/>
    <mergeCell ref="BL110:BX112"/>
    <mergeCell ref="BY110:CC112"/>
    <mergeCell ref="U104:AG106"/>
    <mergeCell ref="AH104:AL106"/>
    <mergeCell ref="AS104:BK106"/>
    <mergeCell ref="BL104:BX106"/>
    <mergeCell ref="BY104:CC106"/>
    <mergeCell ref="B107:T109"/>
    <mergeCell ref="U107:AG109"/>
    <mergeCell ref="AS113:BK115"/>
    <mergeCell ref="BL113:BX115"/>
    <mergeCell ref="BY113:CC115"/>
    <mergeCell ref="AO84:BF86"/>
    <mergeCell ref="BK84:BU86"/>
    <mergeCell ref="BV84:CP86"/>
    <mergeCell ref="AW122:BO124"/>
    <mergeCell ref="AR122:AV124"/>
    <mergeCell ref="Z122:AQ124"/>
    <mergeCell ref="R87:AN89"/>
    <mergeCell ref="AO87:BF89"/>
    <mergeCell ref="BK87:BU89"/>
    <mergeCell ref="BV87:CP89"/>
    <mergeCell ref="B84:V86"/>
    <mergeCell ref="W84:AN86"/>
    <mergeCell ref="B92:CR94"/>
    <mergeCell ref="B95:N97"/>
    <mergeCell ref="O95:AN97"/>
    <mergeCell ref="AO95:BB97"/>
    <mergeCell ref="BE95:BU97"/>
    <mergeCell ref="D98:T100"/>
    <mergeCell ref="W98:AM100"/>
    <mergeCell ref="CD98:CH100"/>
    <mergeCell ref="CI98:CM100"/>
    <mergeCell ref="AQ98:BK100"/>
    <mergeCell ref="B101:CR103"/>
    <mergeCell ref="B104:T106"/>
    <mergeCell ref="O78:CR80"/>
    <mergeCell ref="B81:L83"/>
    <mergeCell ref="O81:AB83"/>
    <mergeCell ref="AE81:AR83"/>
    <mergeCell ref="AU81:BH83"/>
    <mergeCell ref="BK81:BX83"/>
    <mergeCell ref="CA81:CR83"/>
    <mergeCell ref="AK64:BA66"/>
    <mergeCell ref="BD64:BT66"/>
    <mergeCell ref="R67:AH69"/>
    <mergeCell ref="BN67:BQ69"/>
    <mergeCell ref="B75:CR77"/>
    <mergeCell ref="D50:T52"/>
    <mergeCell ref="BI50:CK52"/>
    <mergeCell ref="B53:CR55"/>
    <mergeCell ref="B56:AG58"/>
    <mergeCell ref="AL56:AT58"/>
    <mergeCell ref="AZ203:BF205"/>
    <mergeCell ref="D203:AY205"/>
    <mergeCell ref="B61:CR63"/>
    <mergeCell ref="B64:I66"/>
    <mergeCell ref="R64:AH66"/>
    <mergeCell ref="D139:AK141"/>
    <mergeCell ref="AL139:CM141"/>
    <mergeCell ref="BR70:BS72"/>
    <mergeCell ref="BT70:BW72"/>
    <mergeCell ref="BX70:BY72"/>
    <mergeCell ref="CA70:CD72"/>
    <mergeCell ref="CE70:CF72"/>
    <mergeCell ref="BT67:BW69"/>
    <mergeCell ref="BX67:BZ69"/>
    <mergeCell ref="CA67:CD69"/>
    <mergeCell ref="CE67:CF69"/>
    <mergeCell ref="CG67:CJ69"/>
    <mergeCell ref="CK67:CM69"/>
    <mergeCell ref="B78:N80"/>
    <mergeCell ref="B39:AY40"/>
    <mergeCell ref="BA39:CR40"/>
    <mergeCell ref="B44:CR46"/>
    <mergeCell ref="D47:T49"/>
    <mergeCell ref="W47:AM49"/>
    <mergeCell ref="AP47:BF49"/>
    <mergeCell ref="BI47:BY49"/>
    <mergeCell ref="CB47:CR49"/>
    <mergeCell ref="BA33:BT34"/>
    <mergeCell ref="BV33:CR34"/>
    <mergeCell ref="B35:AY36"/>
    <mergeCell ref="BA35:CR36"/>
    <mergeCell ref="B37:AY38"/>
    <mergeCell ref="BA37:CR38"/>
    <mergeCell ref="B29:AY30"/>
    <mergeCell ref="BA29:BT30"/>
    <mergeCell ref="BV29:CR30"/>
    <mergeCell ref="B31:AY32"/>
    <mergeCell ref="BA31:BT32"/>
    <mergeCell ref="BV31:CA32"/>
    <mergeCell ref="CB31:CR32"/>
    <mergeCell ref="B22:AY23"/>
    <mergeCell ref="BZ23:CH25"/>
    <mergeCell ref="B24:AY25"/>
    <mergeCell ref="B27:AY28"/>
    <mergeCell ref="BA27:BT28"/>
    <mergeCell ref="BV27:CR28"/>
    <mergeCell ref="B15:AY16"/>
    <mergeCell ref="BV15:CR16"/>
    <mergeCell ref="B17:AY18"/>
    <mergeCell ref="BV17:CA18"/>
    <mergeCell ref="Y70:BM72"/>
    <mergeCell ref="CB17:CR18"/>
    <mergeCell ref="B20:AY21"/>
    <mergeCell ref="BV20:CR21"/>
    <mergeCell ref="BE2:CP4"/>
    <mergeCell ref="W50:AL52"/>
    <mergeCell ref="AM50:AQ52"/>
    <mergeCell ref="AR50:BF52"/>
    <mergeCell ref="BW64:CG66"/>
    <mergeCell ref="CH64:CP66"/>
    <mergeCell ref="B7:CR9"/>
    <mergeCell ref="B10:CR12"/>
    <mergeCell ref="B13:AY14"/>
    <mergeCell ref="BV13:CR14"/>
    <mergeCell ref="CG70:CJ72"/>
    <mergeCell ref="CK70:CL72"/>
    <mergeCell ref="BR67:BS69"/>
    <mergeCell ref="AK67:AP69"/>
    <mergeCell ref="AQ67:AU69"/>
    <mergeCell ref="BN70:BQ72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locked="0" defaultSize="0" autoLine="0" autoPict="0">
                <anchor moveWithCells="1">
                  <from>
                    <xdr:col>10</xdr:col>
                    <xdr:colOff>0</xdr:colOff>
                    <xdr:row>94</xdr:row>
                    <xdr:rowOff>9525</xdr:rowOff>
                  </from>
                  <to>
                    <xdr:col>37</xdr:col>
                    <xdr:colOff>47625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M226"/>
  <sheetViews>
    <sheetView zoomScaleNormal="100" workbookViewId="0">
      <pane xSplit="2" ySplit="4" topLeftCell="C123" activePane="bottomRight" state="frozen"/>
      <selection pane="topRight" activeCell="C1" sqref="C1"/>
      <selection pane="bottomLeft" activeCell="A5" sqref="A5"/>
      <selection pane="bottomRight" activeCell="A193" sqref="A193"/>
    </sheetView>
  </sheetViews>
  <sheetFormatPr baseColWidth="10" defaultRowHeight="14.25" x14ac:dyDescent="0.2"/>
  <cols>
    <col min="1" max="1" width="4.375" style="59" customWidth="1"/>
    <col min="2" max="2" width="33.75" style="59" bestFit="1" customWidth="1"/>
    <col min="3" max="3" width="5.25" style="57" customWidth="1"/>
    <col min="4" max="4" width="7.5" style="59" customWidth="1"/>
    <col min="5" max="5" width="8.625" style="57" customWidth="1"/>
    <col min="6" max="6" width="11" style="57" customWidth="1"/>
    <col min="7" max="7" width="4.25" style="57" customWidth="1"/>
    <col min="8" max="8" width="9" style="59" customWidth="1"/>
    <col min="9" max="9" width="14.625" style="59" customWidth="1"/>
    <col min="10" max="10" width="16.125" style="59" customWidth="1"/>
    <col min="11" max="11" width="10.5" style="59" bestFit="1" customWidth="1"/>
    <col min="12" max="12" width="8.25" style="57" customWidth="1"/>
    <col min="13" max="13" width="10" style="57" bestFit="1" customWidth="1"/>
    <col min="14" max="14" width="12.5" style="59" bestFit="1" customWidth="1"/>
    <col min="15" max="15" width="12.625" style="59" customWidth="1"/>
    <col min="16" max="16" width="7.625" style="57" customWidth="1"/>
    <col min="17" max="17" width="6.375" style="57" customWidth="1"/>
    <col min="18" max="19" width="7" style="59" customWidth="1"/>
    <col min="20" max="20" width="11.375" style="59" customWidth="1"/>
    <col min="21" max="21" width="7.625" style="59" bestFit="1" customWidth="1"/>
    <col min="22" max="22" width="9.375" style="57" bestFit="1" customWidth="1"/>
    <col min="23" max="23" width="8.125" style="57" customWidth="1"/>
    <col min="24" max="24" width="11.25" style="57" bestFit="1" customWidth="1"/>
    <col min="25" max="25" width="11" style="57"/>
    <col min="26" max="26" width="3" style="57" customWidth="1"/>
    <col min="27" max="27" width="8.625" style="59" customWidth="1"/>
    <col min="28" max="28" width="12.5" style="59" customWidth="1"/>
    <col min="29" max="29" width="14.875" style="59" customWidth="1"/>
    <col min="30" max="31" width="11" style="59"/>
    <col min="32" max="32" width="27.25" style="59" customWidth="1"/>
    <col min="33" max="33" width="6.875" style="57" customWidth="1"/>
    <col min="34" max="34" width="8.5" style="57" customWidth="1"/>
    <col min="35" max="35" width="7" style="57" customWidth="1"/>
    <col min="36" max="16384" width="11" style="59"/>
  </cols>
  <sheetData>
    <row r="1" spans="1:38" s="50" customFormat="1" ht="11.25" x14ac:dyDescent="0.2">
      <c r="C1" s="473" t="s">
        <v>44</v>
      </c>
      <c r="D1" s="473"/>
      <c r="E1" s="472" t="s">
        <v>152</v>
      </c>
      <c r="F1" s="472"/>
      <c r="G1" s="473" t="s">
        <v>153</v>
      </c>
      <c r="H1" s="473"/>
      <c r="I1" s="473" t="s">
        <v>154</v>
      </c>
      <c r="J1" s="473"/>
      <c r="K1" s="473"/>
      <c r="L1" s="472" t="s">
        <v>59</v>
      </c>
      <c r="M1" s="472"/>
      <c r="P1" s="472" t="s">
        <v>67</v>
      </c>
      <c r="Q1" s="472"/>
      <c r="V1" s="472" t="s">
        <v>155</v>
      </c>
      <c r="W1" s="472"/>
      <c r="X1" s="472"/>
      <c r="Y1" s="52"/>
      <c r="Z1" s="473" t="s">
        <v>156</v>
      </c>
      <c r="AA1" s="473"/>
      <c r="AB1" s="473" t="s">
        <v>157</v>
      </c>
      <c r="AC1" s="473"/>
      <c r="AD1" s="473" t="s">
        <v>158</v>
      </c>
      <c r="AE1" s="473"/>
      <c r="AF1" s="51" t="s">
        <v>159</v>
      </c>
      <c r="AG1" s="472" t="s">
        <v>115</v>
      </c>
      <c r="AH1" s="472"/>
      <c r="AI1" s="472"/>
    </row>
    <row r="2" spans="1:38" s="50" customFormat="1" ht="11.25" x14ac:dyDescent="0.2">
      <c r="B2" s="50" t="s">
        <v>160</v>
      </c>
      <c r="C2" s="52" t="s">
        <v>161</v>
      </c>
      <c r="D2" s="50" t="s">
        <v>162</v>
      </c>
      <c r="E2" s="52" t="s">
        <v>163</v>
      </c>
      <c r="F2" s="52" t="s">
        <v>164</v>
      </c>
      <c r="G2" s="52" t="s">
        <v>20</v>
      </c>
      <c r="H2" s="50" t="s">
        <v>165</v>
      </c>
      <c r="I2" s="50" t="s">
        <v>540</v>
      </c>
      <c r="J2" s="53" t="s">
        <v>167</v>
      </c>
      <c r="K2" s="53" t="s">
        <v>52</v>
      </c>
      <c r="L2" s="54" t="s">
        <v>60</v>
      </c>
      <c r="M2" s="54" t="s">
        <v>62</v>
      </c>
      <c r="N2" s="53" t="s">
        <v>168</v>
      </c>
      <c r="O2" s="53" t="s">
        <v>169</v>
      </c>
      <c r="P2" s="54" t="s">
        <v>68</v>
      </c>
      <c r="Q2" s="54" t="s">
        <v>20</v>
      </c>
      <c r="R2" s="53" t="s">
        <v>53</v>
      </c>
      <c r="S2" s="53" t="s">
        <v>170</v>
      </c>
      <c r="T2" s="53" t="s">
        <v>171</v>
      </c>
      <c r="U2" s="53" t="s">
        <v>172</v>
      </c>
      <c r="V2" s="54" t="s">
        <v>95</v>
      </c>
      <c r="W2" s="54" t="s">
        <v>96</v>
      </c>
      <c r="X2" s="52" t="s">
        <v>97</v>
      </c>
      <c r="Y2" s="52" t="s">
        <v>173</v>
      </c>
      <c r="Z2" s="52" t="s">
        <v>20</v>
      </c>
      <c r="AA2" s="50" t="s">
        <v>162</v>
      </c>
      <c r="AB2" s="50" t="s">
        <v>174</v>
      </c>
      <c r="AC2" s="50" t="s">
        <v>175</v>
      </c>
      <c r="AD2" s="50" t="s">
        <v>176</v>
      </c>
      <c r="AE2" s="50" t="s">
        <v>177</v>
      </c>
      <c r="AG2" s="52" t="s">
        <v>116</v>
      </c>
      <c r="AH2" s="52" t="s">
        <v>120</v>
      </c>
      <c r="AI2" s="52" t="s">
        <v>178</v>
      </c>
      <c r="AJ2" s="50" t="s">
        <v>459</v>
      </c>
      <c r="AK2" s="50" t="s">
        <v>137</v>
      </c>
      <c r="AL2" s="50" t="s">
        <v>166</v>
      </c>
    </row>
    <row r="3" spans="1:38" s="50" customFormat="1" ht="15" x14ac:dyDescent="0.2">
      <c r="A3" s="99">
        <v>1</v>
      </c>
      <c r="B3" s="193" t="s">
        <v>564</v>
      </c>
      <c r="C3" s="118" t="e">
        <v>#N/A</v>
      </c>
      <c r="D3" s="192" t="e">
        <v>#N/A</v>
      </c>
      <c r="E3" s="192" t="e">
        <v>#N/A</v>
      </c>
      <c r="F3" s="192" t="e">
        <v>#N/A</v>
      </c>
      <c r="G3" s="192" t="e">
        <v>#N/A</v>
      </c>
      <c r="H3" s="192" t="e">
        <v>#N/A</v>
      </c>
      <c r="I3" s="192" t="e">
        <v>#N/A</v>
      </c>
      <c r="J3" s="192" t="e">
        <v>#N/A</v>
      </c>
      <c r="K3" s="192" t="e">
        <v>#N/A</v>
      </c>
      <c r="L3" s="192" t="e">
        <v>#N/A</v>
      </c>
      <c r="M3" s="192" t="e">
        <v>#N/A</v>
      </c>
      <c r="N3" s="192" t="e">
        <v>#N/A</v>
      </c>
      <c r="O3" s="192" t="e">
        <v>#N/A</v>
      </c>
      <c r="P3" s="192" t="e">
        <v>#N/A</v>
      </c>
      <c r="Q3" s="192" t="e">
        <v>#N/A</v>
      </c>
      <c r="R3" s="192" t="e">
        <v>#N/A</v>
      </c>
      <c r="S3" s="192" t="e">
        <v>#N/A</v>
      </c>
      <c r="T3" s="192" t="e">
        <v>#N/A</v>
      </c>
      <c r="U3" s="192" t="e">
        <v>#N/A</v>
      </c>
      <c r="V3" s="192" t="e">
        <v>#N/A</v>
      </c>
      <c r="W3" s="192" t="e">
        <v>#N/A</v>
      </c>
      <c r="X3" s="192" t="e">
        <v>#N/A</v>
      </c>
      <c r="Y3" s="192" t="e">
        <v>#N/A</v>
      </c>
      <c r="Z3" s="192" t="e">
        <v>#N/A</v>
      </c>
      <c r="AA3" s="192" t="e">
        <v>#N/A</v>
      </c>
      <c r="AB3" s="192" t="e">
        <v>#N/A</v>
      </c>
      <c r="AC3" s="192" t="e">
        <v>#N/A</v>
      </c>
      <c r="AD3" s="192" t="e">
        <v>#N/A</v>
      </c>
      <c r="AE3" s="192" t="e">
        <v>#N/A</v>
      </c>
      <c r="AF3" s="192" t="e">
        <v>#N/A</v>
      </c>
      <c r="AG3" s="192" t="e">
        <v>#N/A</v>
      </c>
      <c r="AH3" s="192" t="e">
        <v>#N/A</v>
      </c>
      <c r="AI3" s="192" t="e">
        <v>#N/A</v>
      </c>
      <c r="AJ3" s="192" t="e">
        <v>#N/A</v>
      </c>
      <c r="AK3" s="192" t="e">
        <v>#N/A</v>
      </c>
      <c r="AL3" s="192" t="e">
        <v>#N/A</v>
      </c>
    </row>
    <row r="4" spans="1:38" s="50" customFormat="1" x14ac:dyDescent="0.2">
      <c r="A4" s="99">
        <v>2</v>
      </c>
      <c r="C4" s="192" t="e">
        <v>#N/A</v>
      </c>
      <c r="D4" s="192" t="e">
        <v>#N/A</v>
      </c>
      <c r="E4" s="192" t="e">
        <v>#N/A</v>
      </c>
      <c r="F4" s="192" t="e">
        <v>#N/A</v>
      </c>
      <c r="G4" s="192" t="e">
        <v>#N/A</v>
      </c>
      <c r="H4" s="192" t="e">
        <v>#N/A</v>
      </c>
      <c r="I4" s="192" t="e">
        <v>#N/A</v>
      </c>
      <c r="J4" s="192" t="e">
        <v>#N/A</v>
      </c>
      <c r="K4" s="192" t="e">
        <v>#N/A</v>
      </c>
      <c r="L4" s="192" t="e">
        <v>#N/A</v>
      </c>
      <c r="M4" s="192" t="e">
        <v>#N/A</v>
      </c>
      <c r="N4" s="192" t="e">
        <v>#N/A</v>
      </c>
      <c r="O4" s="192" t="e">
        <v>#N/A</v>
      </c>
      <c r="P4" s="192" t="e">
        <v>#N/A</v>
      </c>
      <c r="Q4" s="192" t="e">
        <v>#N/A</v>
      </c>
      <c r="R4" s="192" t="e">
        <v>#N/A</v>
      </c>
      <c r="S4" s="192" t="e">
        <v>#N/A</v>
      </c>
      <c r="T4" s="192" t="e">
        <v>#N/A</v>
      </c>
      <c r="U4" s="192" t="e">
        <v>#N/A</v>
      </c>
      <c r="V4" s="192" t="e">
        <v>#N/A</v>
      </c>
      <c r="W4" s="192" t="e">
        <v>#N/A</v>
      </c>
      <c r="X4" s="192" t="e">
        <v>#N/A</v>
      </c>
      <c r="Y4" s="192" t="e">
        <v>#N/A</v>
      </c>
      <c r="Z4" s="192" t="e">
        <v>#N/A</v>
      </c>
      <c r="AA4" s="192" t="e">
        <v>#N/A</v>
      </c>
      <c r="AB4" s="192" t="e">
        <v>#N/A</v>
      </c>
      <c r="AC4" s="192" t="e">
        <v>#N/A</v>
      </c>
      <c r="AD4" s="192" t="e">
        <v>#N/A</v>
      </c>
      <c r="AE4" s="192" t="e">
        <v>#N/A</v>
      </c>
      <c r="AF4" s="192" t="e">
        <v>#N/A</v>
      </c>
      <c r="AG4" s="192" t="e">
        <v>#N/A</v>
      </c>
      <c r="AH4" s="192" t="e">
        <v>#N/A</v>
      </c>
      <c r="AI4" s="192" t="e">
        <v>#N/A</v>
      </c>
      <c r="AJ4" s="192" t="e">
        <v>#N/A</v>
      </c>
      <c r="AK4" s="192" t="e">
        <v>#N/A</v>
      </c>
      <c r="AL4" s="192" t="e">
        <v>#N/A</v>
      </c>
    </row>
    <row r="5" spans="1:38" s="50" customFormat="1" x14ac:dyDescent="0.2">
      <c r="A5" s="99">
        <v>3</v>
      </c>
      <c r="B5" s="207" t="s">
        <v>614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38" s="50" customFormat="1" x14ac:dyDescent="0.2">
      <c r="A6" s="99">
        <v>4</v>
      </c>
      <c r="B6" s="97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</row>
    <row r="7" spans="1:38" s="55" customFormat="1" x14ac:dyDescent="0.2">
      <c r="A7" s="99">
        <v>5</v>
      </c>
      <c r="B7" s="97" t="s">
        <v>574</v>
      </c>
      <c r="C7" s="73" t="s">
        <v>72</v>
      </c>
      <c r="D7" s="77" t="s">
        <v>461</v>
      </c>
      <c r="E7" s="73" t="s">
        <v>179</v>
      </c>
      <c r="F7" s="73" t="s">
        <v>179</v>
      </c>
      <c r="G7" s="73" t="s">
        <v>72</v>
      </c>
      <c r="H7" s="75" t="s">
        <v>72</v>
      </c>
      <c r="I7" s="122">
        <v>2.59</v>
      </c>
      <c r="J7" s="74">
        <v>0.7</v>
      </c>
      <c r="K7" s="74">
        <v>3</v>
      </c>
      <c r="L7" s="79"/>
      <c r="M7" s="76" t="s">
        <v>268</v>
      </c>
      <c r="N7" s="77">
        <v>5</v>
      </c>
      <c r="O7" s="78" t="s">
        <v>180</v>
      </c>
      <c r="P7" s="76" t="s">
        <v>268</v>
      </c>
      <c r="Q7" s="73" t="s">
        <v>179</v>
      </c>
      <c r="R7" s="77" t="s">
        <v>541</v>
      </c>
      <c r="S7" s="76" t="s">
        <v>72</v>
      </c>
      <c r="T7" s="77">
        <v>1</v>
      </c>
      <c r="U7" s="77">
        <v>3</v>
      </c>
      <c r="V7" s="76" t="s">
        <v>268</v>
      </c>
      <c r="W7" s="79" t="s">
        <v>179</v>
      </c>
      <c r="X7" s="76" t="s">
        <v>268</v>
      </c>
      <c r="Y7" s="73" t="s">
        <v>179</v>
      </c>
      <c r="Z7" s="76" t="s">
        <v>268</v>
      </c>
      <c r="AA7" s="76" t="s">
        <v>268</v>
      </c>
      <c r="AB7" s="122">
        <f>I7</f>
        <v>2.59</v>
      </c>
      <c r="AC7" s="76" t="s">
        <v>268</v>
      </c>
      <c r="AD7" s="80">
        <v>0.2</v>
      </c>
      <c r="AE7" s="80">
        <v>0.3</v>
      </c>
      <c r="AF7" s="76" t="s">
        <v>452</v>
      </c>
      <c r="AG7" s="73" t="s">
        <v>179</v>
      </c>
      <c r="AH7" s="76" t="s">
        <v>268</v>
      </c>
      <c r="AI7" s="76" t="s">
        <v>268</v>
      </c>
      <c r="AJ7" s="76" t="s">
        <v>268</v>
      </c>
      <c r="AK7" s="73" t="s">
        <v>179</v>
      </c>
      <c r="AL7" s="84">
        <f t="shared" ref="AL7:AL9" si="0">AB7</f>
        <v>2.59</v>
      </c>
    </row>
    <row r="8" spans="1:38" s="55" customFormat="1" x14ac:dyDescent="0.2">
      <c r="A8" s="99">
        <v>6</v>
      </c>
      <c r="B8" s="97" t="s">
        <v>559</v>
      </c>
      <c r="C8" s="73"/>
      <c r="D8" s="77" t="s">
        <v>461</v>
      </c>
      <c r="E8" s="73" t="s">
        <v>179</v>
      </c>
      <c r="F8" s="73" t="s">
        <v>179</v>
      </c>
      <c r="G8" s="73" t="s">
        <v>179</v>
      </c>
      <c r="H8" s="75">
        <v>3</v>
      </c>
      <c r="I8" s="122">
        <v>2.64</v>
      </c>
      <c r="J8" s="74">
        <v>0.69</v>
      </c>
      <c r="K8" s="74">
        <v>4.5999999999999996</v>
      </c>
      <c r="L8" s="79"/>
      <c r="M8" s="76" t="s">
        <v>268</v>
      </c>
      <c r="N8" s="77">
        <v>5</v>
      </c>
      <c r="O8" s="78" t="s">
        <v>180</v>
      </c>
      <c r="P8" s="76" t="s">
        <v>268</v>
      </c>
      <c r="Q8" s="73" t="s">
        <v>179</v>
      </c>
      <c r="R8" s="77" t="s">
        <v>541</v>
      </c>
      <c r="S8" s="76" t="s">
        <v>72</v>
      </c>
      <c r="T8" s="77">
        <v>1</v>
      </c>
      <c r="U8" s="77">
        <v>3</v>
      </c>
      <c r="V8" s="76" t="s">
        <v>268</v>
      </c>
      <c r="W8" s="79" t="s">
        <v>179</v>
      </c>
      <c r="X8" s="76" t="s">
        <v>268</v>
      </c>
      <c r="Y8" s="73" t="s">
        <v>179</v>
      </c>
      <c r="Z8" s="76" t="s">
        <v>268</v>
      </c>
      <c r="AA8" s="76" t="s">
        <v>268</v>
      </c>
      <c r="AB8" s="122">
        <v>2.06</v>
      </c>
      <c r="AC8" s="76" t="s">
        <v>268</v>
      </c>
      <c r="AD8" s="80">
        <v>0.2</v>
      </c>
      <c r="AE8" s="80">
        <v>0.3</v>
      </c>
      <c r="AF8" s="76" t="s">
        <v>452</v>
      </c>
      <c r="AG8" s="73" t="s">
        <v>179</v>
      </c>
      <c r="AH8" s="76" t="s">
        <v>268</v>
      </c>
      <c r="AI8" s="76" t="s">
        <v>268</v>
      </c>
      <c r="AJ8" s="76" t="s">
        <v>268</v>
      </c>
      <c r="AK8" s="73" t="s">
        <v>179</v>
      </c>
      <c r="AL8" s="84">
        <f t="shared" si="0"/>
        <v>2.06</v>
      </c>
    </row>
    <row r="9" spans="1:38" s="55" customFormat="1" x14ac:dyDescent="0.2">
      <c r="A9" s="99">
        <v>7</v>
      </c>
      <c r="B9" s="97" t="s">
        <v>560</v>
      </c>
      <c r="C9" s="73"/>
      <c r="D9" s="77" t="s">
        <v>461</v>
      </c>
      <c r="E9" s="73" t="s">
        <v>179</v>
      </c>
      <c r="F9" s="73" t="s">
        <v>179</v>
      </c>
      <c r="G9" s="73" t="s">
        <v>179</v>
      </c>
      <c r="H9" s="75">
        <v>3</v>
      </c>
      <c r="I9" s="122">
        <v>2.62</v>
      </c>
      <c r="J9" s="74">
        <v>0.7</v>
      </c>
      <c r="K9" s="74">
        <v>4.5999999999999996</v>
      </c>
      <c r="L9" s="79"/>
      <c r="M9" s="76" t="s">
        <v>268</v>
      </c>
      <c r="N9" s="77">
        <v>5</v>
      </c>
      <c r="O9" s="78" t="s">
        <v>180</v>
      </c>
      <c r="P9" s="76" t="s">
        <v>268</v>
      </c>
      <c r="Q9" s="73" t="s">
        <v>179</v>
      </c>
      <c r="R9" s="77" t="s">
        <v>541</v>
      </c>
      <c r="S9" s="76" t="s">
        <v>72</v>
      </c>
      <c r="T9" s="77">
        <v>1</v>
      </c>
      <c r="U9" s="77">
        <v>3</v>
      </c>
      <c r="V9" s="76" t="s">
        <v>268</v>
      </c>
      <c r="W9" s="79" t="s">
        <v>179</v>
      </c>
      <c r="X9" s="76" t="s">
        <v>268</v>
      </c>
      <c r="Y9" s="73" t="s">
        <v>179</v>
      </c>
      <c r="Z9" s="76" t="s">
        <v>268</v>
      </c>
      <c r="AA9" s="76" t="s">
        <v>268</v>
      </c>
      <c r="AB9" s="122">
        <v>2.06</v>
      </c>
      <c r="AC9" s="76" t="s">
        <v>268</v>
      </c>
      <c r="AD9" s="80">
        <v>0.2</v>
      </c>
      <c r="AE9" s="80">
        <v>0.3</v>
      </c>
      <c r="AF9" s="76" t="s">
        <v>452</v>
      </c>
      <c r="AG9" s="73" t="s">
        <v>179</v>
      </c>
      <c r="AH9" s="76" t="s">
        <v>268</v>
      </c>
      <c r="AI9" s="76" t="s">
        <v>268</v>
      </c>
      <c r="AJ9" s="76" t="s">
        <v>268</v>
      </c>
      <c r="AK9" s="73" t="s">
        <v>179</v>
      </c>
      <c r="AL9" s="84">
        <f t="shared" si="0"/>
        <v>2.06</v>
      </c>
    </row>
    <row r="10" spans="1:38" s="55" customFormat="1" x14ac:dyDescent="0.2">
      <c r="A10" s="99">
        <v>8</v>
      </c>
      <c r="B10" s="97" t="s">
        <v>486</v>
      </c>
      <c r="C10" s="73"/>
      <c r="D10" s="77" t="s">
        <v>461</v>
      </c>
      <c r="E10" s="73" t="s">
        <v>179</v>
      </c>
      <c r="F10" s="73" t="s">
        <v>179</v>
      </c>
      <c r="G10" s="73" t="s">
        <v>179</v>
      </c>
      <c r="H10" s="75">
        <v>2.6</v>
      </c>
      <c r="I10" s="122">
        <v>4.2300000000000004</v>
      </c>
      <c r="J10" s="74">
        <v>1.0900000000000001</v>
      </c>
      <c r="K10" s="74">
        <v>7</v>
      </c>
      <c r="L10" s="79" t="s">
        <v>268</v>
      </c>
      <c r="M10" s="76" t="s">
        <v>268</v>
      </c>
      <c r="N10" s="77">
        <v>7</v>
      </c>
      <c r="O10" s="78" t="s">
        <v>180</v>
      </c>
      <c r="P10" s="76" t="s">
        <v>268</v>
      </c>
      <c r="Q10" s="73" t="s">
        <v>179</v>
      </c>
      <c r="R10" s="77" t="s">
        <v>541</v>
      </c>
      <c r="S10" s="76" t="s">
        <v>268</v>
      </c>
      <c r="T10" s="77">
        <v>1</v>
      </c>
      <c r="U10" s="77">
        <v>3</v>
      </c>
      <c r="V10" s="76" t="s">
        <v>268</v>
      </c>
      <c r="W10" s="79" t="s">
        <v>179</v>
      </c>
      <c r="X10" s="76" t="s">
        <v>268</v>
      </c>
      <c r="Y10" s="73" t="s">
        <v>179</v>
      </c>
      <c r="Z10" s="76" t="s">
        <v>268</v>
      </c>
      <c r="AA10" s="76" t="s">
        <v>268</v>
      </c>
      <c r="AB10" s="122">
        <f>I10</f>
        <v>4.2300000000000004</v>
      </c>
      <c r="AC10" s="76" t="s">
        <v>268</v>
      </c>
      <c r="AD10" s="80">
        <v>0.2</v>
      </c>
      <c r="AE10" s="80">
        <v>0.3</v>
      </c>
      <c r="AF10" s="76" t="s">
        <v>452</v>
      </c>
      <c r="AG10" s="73" t="s">
        <v>179</v>
      </c>
      <c r="AH10" s="76" t="s">
        <v>268</v>
      </c>
      <c r="AI10" s="76" t="s">
        <v>268</v>
      </c>
      <c r="AJ10" s="76" t="s">
        <v>268</v>
      </c>
      <c r="AK10" s="73" t="s">
        <v>179</v>
      </c>
      <c r="AL10" s="84">
        <f>AB10</f>
        <v>4.2300000000000004</v>
      </c>
    </row>
    <row r="11" spans="1:38" s="55" customFormat="1" x14ac:dyDescent="0.2">
      <c r="A11" s="99">
        <v>9</v>
      </c>
      <c r="B11" s="97" t="s">
        <v>487</v>
      </c>
      <c r="C11" s="73"/>
      <c r="D11" s="77" t="s">
        <v>461</v>
      </c>
      <c r="E11" s="73" t="s">
        <v>179</v>
      </c>
      <c r="F11" s="73" t="s">
        <v>179</v>
      </c>
      <c r="G11" s="73" t="s">
        <v>179</v>
      </c>
      <c r="H11" s="75">
        <v>2.6</v>
      </c>
      <c r="I11" s="122">
        <v>4.2300000000000004</v>
      </c>
      <c r="J11" s="74">
        <v>1.0900000000000001</v>
      </c>
      <c r="K11" s="74">
        <v>7</v>
      </c>
      <c r="L11" s="79" t="s">
        <v>268</v>
      </c>
      <c r="M11" s="76" t="s">
        <v>268</v>
      </c>
      <c r="N11" s="77">
        <v>7</v>
      </c>
      <c r="O11" s="78" t="s">
        <v>180</v>
      </c>
      <c r="P11" s="76" t="s">
        <v>268</v>
      </c>
      <c r="Q11" s="73" t="s">
        <v>179</v>
      </c>
      <c r="R11" s="77" t="s">
        <v>541</v>
      </c>
      <c r="S11" s="76" t="s">
        <v>268</v>
      </c>
      <c r="T11" s="77">
        <v>1</v>
      </c>
      <c r="U11" s="77">
        <v>3</v>
      </c>
      <c r="V11" s="76" t="s">
        <v>268</v>
      </c>
      <c r="W11" s="79" t="s">
        <v>179</v>
      </c>
      <c r="X11" s="76" t="s">
        <v>268</v>
      </c>
      <c r="Y11" s="73" t="s">
        <v>179</v>
      </c>
      <c r="Z11" s="76" t="s">
        <v>268</v>
      </c>
      <c r="AA11" s="76" t="s">
        <v>268</v>
      </c>
      <c r="AB11" s="122">
        <f t="shared" ref="AB11:AB121" si="1">I11</f>
        <v>4.2300000000000004</v>
      </c>
      <c r="AC11" s="76" t="s">
        <v>268</v>
      </c>
      <c r="AD11" s="80">
        <v>0.2</v>
      </c>
      <c r="AE11" s="80">
        <v>0.3</v>
      </c>
      <c r="AF11" s="76" t="s">
        <v>452</v>
      </c>
      <c r="AG11" s="73" t="s">
        <v>179</v>
      </c>
      <c r="AH11" s="76" t="s">
        <v>268</v>
      </c>
      <c r="AI11" s="76" t="s">
        <v>268</v>
      </c>
      <c r="AJ11" s="76" t="s">
        <v>268</v>
      </c>
      <c r="AK11" s="73" t="s">
        <v>179</v>
      </c>
      <c r="AL11" s="84">
        <f>AB11</f>
        <v>4.2300000000000004</v>
      </c>
    </row>
    <row r="12" spans="1:38" s="55" customFormat="1" x14ac:dyDescent="0.2">
      <c r="A12" s="99">
        <v>10</v>
      </c>
      <c r="B12" s="97" t="s">
        <v>621</v>
      </c>
      <c r="C12" s="73"/>
      <c r="D12" s="77" t="s">
        <v>461</v>
      </c>
      <c r="E12" s="73" t="s">
        <v>179</v>
      </c>
      <c r="F12" s="73" t="s">
        <v>179</v>
      </c>
      <c r="G12" s="73" t="s">
        <v>179</v>
      </c>
      <c r="H12" s="75">
        <v>3</v>
      </c>
      <c r="I12" s="122">
        <v>3.19</v>
      </c>
      <c r="J12" s="74">
        <v>0.69</v>
      </c>
      <c r="K12" s="74">
        <v>3</v>
      </c>
      <c r="L12" s="79" t="s">
        <v>268</v>
      </c>
      <c r="M12" s="76" t="s">
        <v>268</v>
      </c>
      <c r="N12" s="77">
        <v>2</v>
      </c>
      <c r="O12" s="78" t="s">
        <v>180</v>
      </c>
      <c r="P12" s="76" t="s">
        <v>268</v>
      </c>
      <c r="Q12" s="73" t="s">
        <v>179</v>
      </c>
      <c r="R12" s="77" t="s">
        <v>541</v>
      </c>
      <c r="S12" s="76" t="s">
        <v>268</v>
      </c>
      <c r="T12" s="77">
        <v>1</v>
      </c>
      <c r="U12" s="77">
        <v>3</v>
      </c>
      <c r="V12" s="76" t="s">
        <v>268</v>
      </c>
      <c r="W12" s="79" t="s">
        <v>179</v>
      </c>
      <c r="X12" s="76" t="s">
        <v>268</v>
      </c>
      <c r="Y12" s="73" t="s">
        <v>179</v>
      </c>
      <c r="Z12" s="76" t="s">
        <v>268</v>
      </c>
      <c r="AA12" s="76" t="s">
        <v>268</v>
      </c>
      <c r="AB12" s="122">
        <v>3.31</v>
      </c>
      <c r="AC12" s="76" t="s">
        <v>268</v>
      </c>
      <c r="AD12" s="80">
        <v>0.2</v>
      </c>
      <c r="AE12" s="80">
        <v>0.3</v>
      </c>
      <c r="AF12" s="76" t="s">
        <v>452</v>
      </c>
      <c r="AG12" s="73" t="s">
        <v>179</v>
      </c>
      <c r="AH12" s="76" t="s">
        <v>268</v>
      </c>
      <c r="AI12" s="76" t="s">
        <v>268</v>
      </c>
      <c r="AJ12" s="76" t="s">
        <v>268</v>
      </c>
      <c r="AK12" s="73" t="s">
        <v>179</v>
      </c>
      <c r="AL12" s="84">
        <f>AB12</f>
        <v>3.31</v>
      </c>
    </row>
    <row r="13" spans="1:38" s="55" customFormat="1" x14ac:dyDescent="0.2">
      <c r="A13" s="99">
        <v>11</v>
      </c>
      <c r="B13" s="97" t="s">
        <v>620</v>
      </c>
      <c r="C13" s="73"/>
      <c r="D13" s="77" t="s">
        <v>461</v>
      </c>
      <c r="E13" s="73" t="s">
        <v>179</v>
      </c>
      <c r="F13" s="73" t="s">
        <v>179</v>
      </c>
      <c r="G13" s="73" t="s">
        <v>179</v>
      </c>
      <c r="H13" s="75">
        <v>3</v>
      </c>
      <c r="I13" s="122">
        <v>4.3</v>
      </c>
      <c r="J13" s="81">
        <v>1</v>
      </c>
      <c r="K13" s="74">
        <v>4.3499999999999996</v>
      </c>
      <c r="L13" s="79" t="s">
        <v>268</v>
      </c>
      <c r="M13" s="76" t="s">
        <v>268</v>
      </c>
      <c r="N13" s="77">
        <v>2</v>
      </c>
      <c r="O13" s="78" t="s">
        <v>180</v>
      </c>
      <c r="P13" s="76" t="s">
        <v>268</v>
      </c>
      <c r="Q13" s="73" t="s">
        <v>179</v>
      </c>
      <c r="R13" s="77" t="s">
        <v>541</v>
      </c>
      <c r="S13" s="76" t="s">
        <v>268</v>
      </c>
      <c r="T13" s="77">
        <v>1</v>
      </c>
      <c r="U13" s="77">
        <v>3</v>
      </c>
      <c r="V13" s="76" t="s">
        <v>268</v>
      </c>
      <c r="W13" s="79" t="s">
        <v>179</v>
      </c>
      <c r="X13" s="76" t="s">
        <v>268</v>
      </c>
      <c r="Y13" s="73" t="s">
        <v>179</v>
      </c>
      <c r="Z13" s="76" t="s">
        <v>268</v>
      </c>
      <c r="AA13" s="76" t="s">
        <v>268</v>
      </c>
      <c r="AB13" s="122">
        <v>3.31</v>
      </c>
      <c r="AC13" s="76" t="s">
        <v>268</v>
      </c>
      <c r="AD13" s="80">
        <v>0.2</v>
      </c>
      <c r="AE13" s="80">
        <v>0.3</v>
      </c>
      <c r="AF13" s="76" t="s">
        <v>452</v>
      </c>
      <c r="AG13" s="73" t="s">
        <v>179</v>
      </c>
      <c r="AH13" s="76" t="s">
        <v>268</v>
      </c>
      <c r="AI13" s="76" t="s">
        <v>268</v>
      </c>
      <c r="AJ13" s="76" t="s">
        <v>268</v>
      </c>
      <c r="AK13" s="73" t="s">
        <v>179</v>
      </c>
      <c r="AL13" s="84">
        <f>AB13</f>
        <v>3.31</v>
      </c>
    </row>
    <row r="14" spans="1:38" s="209" customFormat="1" x14ac:dyDescent="0.2">
      <c r="A14" s="99">
        <v>12</v>
      </c>
      <c r="B14" s="211" t="s">
        <v>636</v>
      </c>
      <c r="C14" s="210"/>
      <c r="D14" s="86" t="s">
        <v>461</v>
      </c>
      <c r="E14" s="210" t="s">
        <v>179</v>
      </c>
      <c r="F14" s="210" t="s">
        <v>179</v>
      </c>
      <c r="G14" s="210" t="s">
        <v>179</v>
      </c>
      <c r="H14" s="212">
        <v>2.6</v>
      </c>
      <c r="I14" s="213">
        <v>8.33</v>
      </c>
      <c r="J14" s="214">
        <v>2.0099999999999998</v>
      </c>
      <c r="K14" s="85">
        <v>4</v>
      </c>
      <c r="L14" s="54"/>
      <c r="M14" s="215"/>
      <c r="N14" s="86">
        <v>4</v>
      </c>
      <c r="O14" s="87" t="s">
        <v>180</v>
      </c>
      <c r="P14" s="215"/>
      <c r="Q14" s="210" t="s">
        <v>179</v>
      </c>
      <c r="R14" s="86" t="s">
        <v>181</v>
      </c>
      <c r="S14" s="215"/>
      <c r="T14" s="86">
        <v>1</v>
      </c>
      <c r="U14" s="86">
        <v>3</v>
      </c>
      <c r="V14" s="215"/>
      <c r="W14" s="54" t="s">
        <v>179</v>
      </c>
      <c r="X14" s="215"/>
      <c r="Y14" s="210" t="s">
        <v>179</v>
      </c>
      <c r="Z14" s="215"/>
      <c r="AA14" s="215"/>
      <c r="AB14" s="213">
        <v>8.33</v>
      </c>
      <c r="AC14" s="215"/>
      <c r="AD14" s="88">
        <v>0.2</v>
      </c>
      <c r="AE14" s="88">
        <v>0.3</v>
      </c>
      <c r="AF14" s="215" t="s">
        <v>637</v>
      </c>
      <c r="AG14" s="210" t="s">
        <v>179</v>
      </c>
      <c r="AH14" s="215"/>
      <c r="AI14" s="215"/>
      <c r="AJ14" s="215"/>
      <c r="AK14" s="210" t="s">
        <v>179</v>
      </c>
      <c r="AL14" s="114">
        <v>10.199999999999999</v>
      </c>
    </row>
    <row r="15" spans="1:38" s="209" customFormat="1" x14ac:dyDescent="0.2">
      <c r="A15" s="99">
        <v>13</v>
      </c>
      <c r="B15" s="211" t="s">
        <v>638</v>
      </c>
      <c r="C15" s="210"/>
      <c r="D15" s="86" t="s">
        <v>461</v>
      </c>
      <c r="E15" s="210" t="s">
        <v>179</v>
      </c>
      <c r="F15" s="210" t="s">
        <v>179</v>
      </c>
      <c r="G15" s="210" t="s">
        <v>179</v>
      </c>
      <c r="H15" s="212">
        <v>2.6</v>
      </c>
      <c r="I15" s="213">
        <v>8.33</v>
      </c>
      <c r="J15" s="214">
        <v>2.0099999999999998</v>
      </c>
      <c r="K15" s="85">
        <v>4</v>
      </c>
      <c r="L15" s="54"/>
      <c r="M15" s="215"/>
      <c r="N15" s="86">
        <v>4</v>
      </c>
      <c r="O15" s="87" t="s">
        <v>180</v>
      </c>
      <c r="P15" s="215"/>
      <c r="Q15" s="210" t="s">
        <v>179</v>
      </c>
      <c r="R15" s="86" t="s">
        <v>181</v>
      </c>
      <c r="S15" s="215"/>
      <c r="T15" s="86">
        <v>1</v>
      </c>
      <c r="U15" s="86">
        <v>3</v>
      </c>
      <c r="V15" s="215"/>
      <c r="W15" s="54" t="s">
        <v>179</v>
      </c>
      <c r="X15" s="215"/>
      <c r="Y15" s="210" t="s">
        <v>179</v>
      </c>
      <c r="Z15" s="215"/>
      <c r="AA15" s="215"/>
      <c r="AB15" s="213">
        <v>8.33</v>
      </c>
      <c r="AC15" s="215"/>
      <c r="AD15" s="88">
        <v>0.2</v>
      </c>
      <c r="AE15" s="88">
        <v>0.3</v>
      </c>
      <c r="AF15" s="215" t="s">
        <v>637</v>
      </c>
      <c r="AG15" s="210" t="s">
        <v>179</v>
      </c>
      <c r="AH15" s="215"/>
      <c r="AI15" s="215"/>
      <c r="AJ15" s="215"/>
      <c r="AK15" s="210" t="s">
        <v>179</v>
      </c>
      <c r="AL15" s="114">
        <v>10.199999999999999</v>
      </c>
    </row>
    <row r="16" spans="1:38" s="55" customFormat="1" x14ac:dyDescent="0.2">
      <c r="A16" s="99">
        <v>14</v>
      </c>
      <c r="B16" s="97" t="s">
        <v>616</v>
      </c>
      <c r="C16" s="73"/>
      <c r="D16" s="77" t="s">
        <v>461</v>
      </c>
      <c r="E16" s="73" t="s">
        <v>179</v>
      </c>
      <c r="F16" s="73" t="s">
        <v>179</v>
      </c>
      <c r="G16" s="76" t="s">
        <v>268</v>
      </c>
      <c r="H16" s="75"/>
      <c r="I16" s="122">
        <v>4.3</v>
      </c>
      <c r="J16" s="74">
        <v>1.08</v>
      </c>
      <c r="K16" s="74">
        <v>4.7</v>
      </c>
      <c r="L16" s="79"/>
      <c r="M16" s="76" t="s">
        <v>268</v>
      </c>
      <c r="N16" s="77">
        <v>7</v>
      </c>
      <c r="O16" s="78" t="s">
        <v>180</v>
      </c>
      <c r="P16" s="76" t="s">
        <v>268</v>
      </c>
      <c r="Q16" s="73" t="s">
        <v>179</v>
      </c>
      <c r="R16" s="77" t="s">
        <v>541</v>
      </c>
      <c r="S16" s="76"/>
      <c r="T16" s="77">
        <v>1</v>
      </c>
      <c r="U16" s="77">
        <v>3</v>
      </c>
      <c r="V16" s="76" t="s">
        <v>268</v>
      </c>
      <c r="W16" s="79" t="s">
        <v>179</v>
      </c>
      <c r="X16" s="76" t="s">
        <v>268</v>
      </c>
      <c r="Y16" s="73" t="s">
        <v>179</v>
      </c>
      <c r="Z16" s="76" t="s">
        <v>268</v>
      </c>
      <c r="AA16" s="76" t="s">
        <v>268</v>
      </c>
      <c r="AB16" s="122">
        <f>I16</f>
        <v>4.3</v>
      </c>
      <c r="AC16" s="76" t="s">
        <v>268</v>
      </c>
      <c r="AD16" s="80">
        <v>0.2</v>
      </c>
      <c r="AE16" s="80">
        <v>0.3</v>
      </c>
      <c r="AF16" s="76" t="s">
        <v>452</v>
      </c>
      <c r="AG16" s="73" t="s">
        <v>179</v>
      </c>
      <c r="AH16" s="76" t="s">
        <v>268</v>
      </c>
      <c r="AI16" s="76" t="s">
        <v>268</v>
      </c>
      <c r="AJ16" s="76" t="s">
        <v>268</v>
      </c>
      <c r="AK16" s="73" t="s">
        <v>179</v>
      </c>
      <c r="AL16" s="84">
        <f t="shared" ref="AL16:AL19" si="2">AB16</f>
        <v>4.3</v>
      </c>
    </row>
    <row r="17" spans="1:38" s="55" customFormat="1" x14ac:dyDescent="0.2">
      <c r="A17" s="99">
        <v>15</v>
      </c>
      <c r="B17" s="97" t="s">
        <v>551</v>
      </c>
      <c r="C17" s="73"/>
      <c r="D17" s="77" t="s">
        <v>461</v>
      </c>
      <c r="E17" s="73" t="s">
        <v>179</v>
      </c>
      <c r="F17" s="73" t="s">
        <v>179</v>
      </c>
      <c r="G17" s="76" t="s">
        <v>268</v>
      </c>
      <c r="H17" s="75"/>
      <c r="I17" s="122">
        <v>5.73</v>
      </c>
      <c r="J17" s="74">
        <v>1.44</v>
      </c>
      <c r="K17" s="74">
        <v>6.3</v>
      </c>
      <c r="L17" s="79"/>
      <c r="M17" s="76" t="s">
        <v>268</v>
      </c>
      <c r="N17" s="77">
        <v>7</v>
      </c>
      <c r="O17" s="78" t="s">
        <v>180</v>
      </c>
      <c r="P17" s="76" t="s">
        <v>268</v>
      </c>
      <c r="Q17" s="73" t="s">
        <v>179</v>
      </c>
      <c r="R17" s="77" t="s">
        <v>541</v>
      </c>
      <c r="S17" s="76"/>
      <c r="T17" s="77">
        <v>1</v>
      </c>
      <c r="U17" s="77">
        <v>3</v>
      </c>
      <c r="V17" s="76" t="s">
        <v>268</v>
      </c>
      <c r="W17" s="79" t="s">
        <v>179</v>
      </c>
      <c r="X17" s="76" t="s">
        <v>268</v>
      </c>
      <c r="Y17" s="73" t="s">
        <v>179</v>
      </c>
      <c r="Z17" s="76" t="s">
        <v>268</v>
      </c>
      <c r="AA17" s="76" t="s">
        <v>268</v>
      </c>
      <c r="AB17" s="122">
        <f>I17</f>
        <v>5.73</v>
      </c>
      <c r="AC17" s="76" t="s">
        <v>268</v>
      </c>
      <c r="AD17" s="80">
        <v>0.2</v>
      </c>
      <c r="AE17" s="80">
        <v>0.3</v>
      </c>
      <c r="AF17" s="76" t="s">
        <v>452</v>
      </c>
      <c r="AG17" s="73" t="s">
        <v>179</v>
      </c>
      <c r="AH17" s="76" t="s">
        <v>268</v>
      </c>
      <c r="AI17" s="76" t="s">
        <v>268</v>
      </c>
      <c r="AJ17" s="76" t="s">
        <v>268</v>
      </c>
      <c r="AK17" s="73" t="s">
        <v>179</v>
      </c>
      <c r="AL17" s="84">
        <f t="shared" si="2"/>
        <v>5.73</v>
      </c>
    </row>
    <row r="18" spans="1:38" s="55" customFormat="1" x14ac:dyDescent="0.2">
      <c r="A18" s="99">
        <v>16</v>
      </c>
      <c r="B18" s="97" t="s">
        <v>557</v>
      </c>
      <c r="C18" s="73"/>
      <c r="D18" s="77" t="s">
        <v>461</v>
      </c>
      <c r="E18" s="73" t="s">
        <v>179</v>
      </c>
      <c r="F18" s="73" t="s">
        <v>179</v>
      </c>
      <c r="G18" s="73" t="s">
        <v>179</v>
      </c>
      <c r="H18" s="75">
        <v>3</v>
      </c>
      <c r="I18" s="122">
        <v>5.0199999999999996</v>
      </c>
      <c r="J18" s="74">
        <v>1.31</v>
      </c>
      <c r="K18" s="74">
        <v>6.9</v>
      </c>
      <c r="L18" s="79"/>
      <c r="M18" s="76" t="s">
        <v>268</v>
      </c>
      <c r="N18" s="77">
        <v>7</v>
      </c>
      <c r="O18" s="78" t="s">
        <v>180</v>
      </c>
      <c r="P18" s="76" t="s">
        <v>268</v>
      </c>
      <c r="Q18" s="73" t="s">
        <v>179</v>
      </c>
      <c r="R18" s="77" t="s">
        <v>541</v>
      </c>
      <c r="S18" s="76"/>
      <c r="T18" s="77">
        <v>1</v>
      </c>
      <c r="U18" s="77">
        <v>3</v>
      </c>
      <c r="V18" s="76" t="s">
        <v>268</v>
      </c>
      <c r="W18" s="79" t="s">
        <v>179</v>
      </c>
      <c r="X18" s="76" t="s">
        <v>268</v>
      </c>
      <c r="Y18" s="73" t="s">
        <v>179</v>
      </c>
      <c r="Z18" s="76" t="s">
        <v>268</v>
      </c>
      <c r="AA18" s="76" t="s">
        <v>268</v>
      </c>
      <c r="AB18" s="122">
        <v>4.2699999999999996</v>
      </c>
      <c r="AC18" s="76" t="s">
        <v>268</v>
      </c>
      <c r="AD18" s="80">
        <v>0.2</v>
      </c>
      <c r="AE18" s="80">
        <v>0.3</v>
      </c>
      <c r="AF18" s="76" t="s">
        <v>452</v>
      </c>
      <c r="AG18" s="73" t="s">
        <v>179</v>
      </c>
      <c r="AH18" s="76" t="s">
        <v>268</v>
      </c>
      <c r="AI18" s="76" t="s">
        <v>268</v>
      </c>
      <c r="AJ18" s="76" t="s">
        <v>268</v>
      </c>
      <c r="AK18" s="73" t="s">
        <v>179</v>
      </c>
      <c r="AL18" s="84">
        <f t="shared" si="2"/>
        <v>4.2699999999999996</v>
      </c>
    </row>
    <row r="19" spans="1:38" s="55" customFormat="1" x14ac:dyDescent="0.2">
      <c r="A19" s="99">
        <v>17</v>
      </c>
      <c r="B19" s="97" t="s">
        <v>558</v>
      </c>
      <c r="C19" s="73"/>
      <c r="D19" s="77" t="s">
        <v>461</v>
      </c>
      <c r="E19" s="73" t="s">
        <v>179</v>
      </c>
      <c r="F19" s="73" t="s">
        <v>179</v>
      </c>
      <c r="G19" s="73" t="s">
        <v>179</v>
      </c>
      <c r="H19" s="75">
        <v>3</v>
      </c>
      <c r="I19" s="122">
        <v>4.95</v>
      </c>
      <c r="J19" s="74">
        <v>1.34</v>
      </c>
      <c r="K19" s="74">
        <v>6.9</v>
      </c>
      <c r="L19" s="79"/>
      <c r="M19" s="76" t="s">
        <v>268</v>
      </c>
      <c r="N19" s="77">
        <v>7</v>
      </c>
      <c r="O19" s="78" t="s">
        <v>180</v>
      </c>
      <c r="P19" s="76" t="s">
        <v>268</v>
      </c>
      <c r="Q19" s="73" t="s">
        <v>179</v>
      </c>
      <c r="R19" s="77" t="s">
        <v>541</v>
      </c>
      <c r="S19" s="76"/>
      <c r="T19" s="77">
        <v>1</v>
      </c>
      <c r="U19" s="77">
        <v>3</v>
      </c>
      <c r="V19" s="76" t="s">
        <v>268</v>
      </c>
      <c r="W19" s="79" t="s">
        <v>179</v>
      </c>
      <c r="X19" s="76" t="s">
        <v>268</v>
      </c>
      <c r="Y19" s="73" t="s">
        <v>179</v>
      </c>
      <c r="Z19" s="76" t="s">
        <v>268</v>
      </c>
      <c r="AA19" s="76" t="s">
        <v>268</v>
      </c>
      <c r="AB19" s="122">
        <v>4.22</v>
      </c>
      <c r="AC19" s="76" t="s">
        <v>268</v>
      </c>
      <c r="AD19" s="80">
        <v>0.2</v>
      </c>
      <c r="AE19" s="80">
        <v>0.3</v>
      </c>
      <c r="AF19" s="76" t="s">
        <v>452</v>
      </c>
      <c r="AG19" s="73" t="s">
        <v>179</v>
      </c>
      <c r="AH19" s="76" t="s">
        <v>268</v>
      </c>
      <c r="AI19" s="76" t="s">
        <v>268</v>
      </c>
      <c r="AJ19" s="76" t="s">
        <v>268</v>
      </c>
      <c r="AK19" s="73" t="s">
        <v>179</v>
      </c>
      <c r="AL19" s="84">
        <f t="shared" si="2"/>
        <v>4.22</v>
      </c>
    </row>
    <row r="20" spans="1:38" s="55" customFormat="1" x14ac:dyDescent="0.2">
      <c r="A20" s="99">
        <v>18</v>
      </c>
      <c r="B20" s="97"/>
      <c r="C20" s="73"/>
      <c r="D20" s="77"/>
      <c r="E20" s="73"/>
      <c r="F20" s="73"/>
      <c r="G20" s="73"/>
      <c r="H20" s="75"/>
      <c r="I20" s="122"/>
      <c r="J20" s="74"/>
      <c r="K20" s="74"/>
      <c r="L20" s="79"/>
      <c r="M20" s="76"/>
      <c r="N20" s="77"/>
      <c r="O20" s="78"/>
      <c r="P20" s="76"/>
      <c r="Q20" s="73"/>
      <c r="R20" s="77"/>
      <c r="S20" s="76"/>
      <c r="T20" s="77"/>
      <c r="U20" s="77"/>
      <c r="V20" s="76"/>
      <c r="W20" s="79"/>
      <c r="X20" s="76"/>
      <c r="Y20" s="73"/>
      <c r="Z20" s="76"/>
      <c r="AA20" s="76"/>
      <c r="AB20" s="122"/>
      <c r="AC20" s="76"/>
      <c r="AD20" s="80"/>
      <c r="AE20" s="80"/>
      <c r="AF20" s="76"/>
      <c r="AG20" s="73"/>
      <c r="AH20" s="76"/>
      <c r="AI20" s="76"/>
      <c r="AJ20" s="76"/>
      <c r="AK20" s="73"/>
      <c r="AL20" s="84"/>
    </row>
    <row r="21" spans="1:38" s="55" customFormat="1" x14ac:dyDescent="0.2">
      <c r="A21" s="99">
        <v>19</v>
      </c>
      <c r="B21" s="97" t="s">
        <v>555</v>
      </c>
      <c r="C21" s="73"/>
      <c r="D21" s="77" t="s">
        <v>461</v>
      </c>
      <c r="E21" s="73" t="s">
        <v>179</v>
      </c>
      <c r="F21" s="73" t="s">
        <v>179</v>
      </c>
      <c r="G21" s="73" t="s">
        <v>179</v>
      </c>
      <c r="H21" s="75">
        <v>2.6</v>
      </c>
      <c r="I21" s="122">
        <v>7.41</v>
      </c>
      <c r="J21" s="74">
        <v>1.89</v>
      </c>
      <c r="K21" s="74">
        <v>3.3</v>
      </c>
      <c r="L21" s="79"/>
      <c r="M21" s="76"/>
      <c r="N21" s="77">
        <v>5</v>
      </c>
      <c r="O21" s="78" t="s">
        <v>180</v>
      </c>
      <c r="P21" s="76" t="s">
        <v>268</v>
      </c>
      <c r="Q21" s="73" t="s">
        <v>554</v>
      </c>
      <c r="R21" s="77" t="s">
        <v>181</v>
      </c>
      <c r="S21" s="76"/>
      <c r="T21" s="77">
        <v>1</v>
      </c>
      <c r="U21" s="77">
        <v>3</v>
      </c>
      <c r="V21" s="76" t="s">
        <v>268</v>
      </c>
      <c r="W21" s="79" t="s">
        <v>179</v>
      </c>
      <c r="X21" s="76" t="s">
        <v>268</v>
      </c>
      <c r="Y21" s="73" t="s">
        <v>179</v>
      </c>
      <c r="Z21" s="76" t="s">
        <v>268</v>
      </c>
      <c r="AA21" s="76" t="s">
        <v>268</v>
      </c>
      <c r="AB21" s="122">
        <f>I21</f>
        <v>7.41</v>
      </c>
      <c r="AC21" s="76" t="s">
        <v>268</v>
      </c>
      <c r="AD21" s="80">
        <v>0.2</v>
      </c>
      <c r="AE21" s="80">
        <v>0.3</v>
      </c>
      <c r="AF21" s="76" t="s">
        <v>452</v>
      </c>
      <c r="AG21" s="73" t="s">
        <v>179</v>
      </c>
      <c r="AH21" s="76" t="s">
        <v>268</v>
      </c>
      <c r="AI21" s="76" t="s">
        <v>268</v>
      </c>
      <c r="AJ21" s="76" t="s">
        <v>268</v>
      </c>
      <c r="AK21" s="73" t="s">
        <v>179</v>
      </c>
      <c r="AL21" s="84">
        <v>7.6</v>
      </c>
    </row>
    <row r="22" spans="1:38" s="204" customFormat="1" x14ac:dyDescent="0.2">
      <c r="A22" s="99">
        <v>20</v>
      </c>
      <c r="B22" s="195" t="s">
        <v>561</v>
      </c>
      <c r="C22" s="196"/>
      <c r="D22" s="197" t="s">
        <v>461</v>
      </c>
      <c r="E22" s="196" t="s">
        <v>179</v>
      </c>
      <c r="F22" s="196" t="s">
        <v>179</v>
      </c>
      <c r="G22" s="200" t="s">
        <v>268</v>
      </c>
      <c r="H22" s="200" t="s">
        <v>72</v>
      </c>
      <c r="I22" s="198" t="s">
        <v>579</v>
      </c>
      <c r="J22" s="198" t="s">
        <v>580</v>
      </c>
      <c r="K22" s="198" t="s">
        <v>585</v>
      </c>
      <c r="L22" s="199"/>
      <c r="M22" s="200"/>
      <c r="N22" s="197">
        <v>5</v>
      </c>
      <c r="O22" s="201" t="s">
        <v>180</v>
      </c>
      <c r="P22" s="200" t="s">
        <v>268</v>
      </c>
      <c r="Q22" s="196" t="s">
        <v>554</v>
      </c>
      <c r="R22" s="197" t="s">
        <v>600</v>
      </c>
      <c r="S22" s="200" t="s">
        <v>72</v>
      </c>
      <c r="T22" s="197" t="s">
        <v>602</v>
      </c>
      <c r="U22" s="197">
        <v>3</v>
      </c>
      <c r="V22" s="200" t="s">
        <v>268</v>
      </c>
      <c r="W22" s="199" t="s">
        <v>179</v>
      </c>
      <c r="X22" s="200" t="s">
        <v>268</v>
      </c>
      <c r="Y22" s="196" t="s">
        <v>179</v>
      </c>
      <c r="Z22" s="200" t="s">
        <v>268</v>
      </c>
      <c r="AA22" s="200" t="s">
        <v>268</v>
      </c>
      <c r="AB22" s="198" t="str">
        <f>I22</f>
        <v>14,82 (2x 7,41)</v>
      </c>
      <c r="AC22" s="200" t="s">
        <v>268</v>
      </c>
      <c r="AD22" s="202">
        <v>0.2</v>
      </c>
      <c r="AE22" s="202">
        <v>0.3</v>
      </c>
      <c r="AF22" s="200" t="s">
        <v>452</v>
      </c>
      <c r="AG22" s="196" t="s">
        <v>179</v>
      </c>
      <c r="AH22" s="200" t="s">
        <v>268</v>
      </c>
      <c r="AI22" s="200" t="s">
        <v>268</v>
      </c>
      <c r="AJ22" s="200" t="s">
        <v>268</v>
      </c>
      <c r="AK22" s="196" t="s">
        <v>179</v>
      </c>
      <c r="AL22" s="203">
        <v>7.6</v>
      </c>
    </row>
    <row r="23" spans="1:38" s="204" customFormat="1" x14ac:dyDescent="0.2">
      <c r="A23" s="99">
        <v>21</v>
      </c>
      <c r="B23" s="195" t="s">
        <v>593</v>
      </c>
      <c r="C23" s="196"/>
      <c r="D23" s="197" t="s">
        <v>461</v>
      </c>
      <c r="E23" s="196" t="s">
        <v>179</v>
      </c>
      <c r="F23" s="196" t="s">
        <v>179</v>
      </c>
      <c r="G23" s="200" t="s">
        <v>268</v>
      </c>
      <c r="H23" s="200" t="s">
        <v>72</v>
      </c>
      <c r="I23" s="198" t="s">
        <v>596</v>
      </c>
      <c r="J23" s="198" t="s">
        <v>597</v>
      </c>
      <c r="K23" s="198" t="s">
        <v>595</v>
      </c>
      <c r="L23" s="199"/>
      <c r="M23" s="200"/>
      <c r="N23" s="197">
        <v>5</v>
      </c>
      <c r="O23" s="201" t="s">
        <v>180</v>
      </c>
      <c r="P23" s="200" t="s">
        <v>268</v>
      </c>
      <c r="Q23" s="196" t="s">
        <v>554</v>
      </c>
      <c r="R23" s="197" t="s">
        <v>600</v>
      </c>
      <c r="S23" s="200" t="s">
        <v>72</v>
      </c>
      <c r="T23" s="197" t="s">
        <v>603</v>
      </c>
      <c r="U23" s="197">
        <v>3</v>
      </c>
      <c r="V23" s="200" t="s">
        <v>268</v>
      </c>
      <c r="W23" s="199" t="s">
        <v>179</v>
      </c>
      <c r="X23" s="200" t="s">
        <v>268</v>
      </c>
      <c r="Y23" s="196" t="s">
        <v>179</v>
      </c>
      <c r="Z23" s="200" t="s">
        <v>268</v>
      </c>
      <c r="AA23" s="200" t="s">
        <v>268</v>
      </c>
      <c r="AB23" s="198" t="str">
        <f>I23</f>
        <v>22,23 (3x 7,41)</v>
      </c>
      <c r="AC23" s="200" t="s">
        <v>268</v>
      </c>
      <c r="AD23" s="202">
        <v>0.2</v>
      </c>
      <c r="AE23" s="202">
        <v>0.3</v>
      </c>
      <c r="AF23" s="200" t="s">
        <v>452</v>
      </c>
      <c r="AG23" s="196" t="s">
        <v>179</v>
      </c>
      <c r="AH23" s="200" t="s">
        <v>268</v>
      </c>
      <c r="AI23" s="200" t="s">
        <v>268</v>
      </c>
      <c r="AJ23" s="200" t="s">
        <v>268</v>
      </c>
      <c r="AK23" s="196" t="s">
        <v>179</v>
      </c>
      <c r="AL23" s="203">
        <v>7.6</v>
      </c>
    </row>
    <row r="24" spans="1:38" s="55" customFormat="1" x14ac:dyDescent="0.2">
      <c r="A24" s="99">
        <v>22</v>
      </c>
      <c r="B24" s="97"/>
      <c r="C24" s="73"/>
      <c r="D24" s="77"/>
      <c r="E24" s="73"/>
      <c r="F24" s="73"/>
      <c r="G24" s="73"/>
      <c r="H24" s="75"/>
      <c r="I24" s="122"/>
      <c r="J24" s="74"/>
      <c r="K24" s="74"/>
      <c r="L24" s="79"/>
      <c r="M24" s="76"/>
      <c r="N24" s="77"/>
      <c r="O24" s="78"/>
      <c r="P24" s="76"/>
      <c r="Q24" s="73"/>
      <c r="R24" s="77"/>
      <c r="S24" s="76" t="s">
        <v>72</v>
      </c>
      <c r="T24" s="77"/>
      <c r="U24" s="77"/>
      <c r="V24" s="76"/>
      <c r="W24" s="79"/>
      <c r="X24" s="76"/>
      <c r="Y24" s="73"/>
      <c r="Z24" s="76"/>
      <c r="AA24" s="76"/>
      <c r="AB24" s="122"/>
      <c r="AC24" s="76"/>
      <c r="AD24" s="80"/>
      <c r="AE24" s="80"/>
      <c r="AF24" s="76"/>
      <c r="AG24" s="73"/>
      <c r="AH24" s="76"/>
      <c r="AI24" s="76"/>
      <c r="AJ24" s="76"/>
      <c r="AK24" s="73"/>
      <c r="AL24" s="84"/>
    </row>
    <row r="25" spans="1:38" s="55" customFormat="1" x14ac:dyDescent="0.2">
      <c r="A25" s="99">
        <v>23</v>
      </c>
      <c r="B25" s="97" t="s">
        <v>549</v>
      </c>
      <c r="C25" s="73"/>
      <c r="D25" s="77" t="s">
        <v>461</v>
      </c>
      <c r="E25" s="73" t="s">
        <v>179</v>
      </c>
      <c r="F25" s="73" t="s">
        <v>179</v>
      </c>
      <c r="G25" s="73" t="s">
        <v>179</v>
      </c>
      <c r="H25" s="75">
        <v>2.6</v>
      </c>
      <c r="I25" s="122">
        <v>7.41</v>
      </c>
      <c r="J25" s="74">
        <v>1.89</v>
      </c>
      <c r="K25" s="74">
        <v>3.3</v>
      </c>
      <c r="L25" s="79"/>
      <c r="M25" s="76"/>
      <c r="N25" s="77">
        <v>5</v>
      </c>
      <c r="O25" s="78" t="s">
        <v>180</v>
      </c>
      <c r="P25" s="76" t="s">
        <v>268</v>
      </c>
      <c r="Q25" s="73" t="s">
        <v>554</v>
      </c>
      <c r="R25" s="77" t="s">
        <v>181</v>
      </c>
      <c r="S25" s="76" t="s">
        <v>72</v>
      </c>
      <c r="T25" s="77">
        <v>1</v>
      </c>
      <c r="U25" s="77">
        <v>3</v>
      </c>
      <c r="V25" s="76" t="s">
        <v>268</v>
      </c>
      <c r="W25" s="79" t="s">
        <v>179</v>
      </c>
      <c r="X25" s="76" t="s">
        <v>268</v>
      </c>
      <c r="Y25" s="73" t="s">
        <v>179</v>
      </c>
      <c r="Z25" s="76" t="s">
        <v>268</v>
      </c>
      <c r="AA25" s="76" t="s">
        <v>268</v>
      </c>
      <c r="AB25" s="122">
        <f t="shared" si="1"/>
        <v>7.41</v>
      </c>
      <c r="AC25" s="76" t="s">
        <v>268</v>
      </c>
      <c r="AD25" s="80">
        <v>0.2</v>
      </c>
      <c r="AE25" s="80">
        <v>0.3</v>
      </c>
      <c r="AF25" s="76" t="s">
        <v>452</v>
      </c>
      <c r="AG25" s="73" t="s">
        <v>179</v>
      </c>
      <c r="AH25" s="76" t="s">
        <v>268</v>
      </c>
      <c r="AI25" s="76" t="s">
        <v>268</v>
      </c>
      <c r="AJ25" s="76" t="s">
        <v>268</v>
      </c>
      <c r="AK25" s="73" t="s">
        <v>179</v>
      </c>
      <c r="AL25" s="84">
        <v>7.6</v>
      </c>
    </row>
    <row r="26" spans="1:38" s="204" customFormat="1" x14ac:dyDescent="0.2">
      <c r="A26" s="99">
        <v>24</v>
      </c>
      <c r="B26" s="195" t="s">
        <v>562</v>
      </c>
      <c r="C26" s="196"/>
      <c r="D26" s="197" t="s">
        <v>461</v>
      </c>
      <c r="E26" s="196" t="s">
        <v>179</v>
      </c>
      <c r="F26" s="196" t="s">
        <v>179</v>
      </c>
      <c r="G26" s="200" t="s">
        <v>268</v>
      </c>
      <c r="H26" s="200" t="s">
        <v>72</v>
      </c>
      <c r="I26" s="198" t="s">
        <v>579</v>
      </c>
      <c r="J26" s="198" t="s">
        <v>580</v>
      </c>
      <c r="K26" s="198" t="s">
        <v>585</v>
      </c>
      <c r="L26" s="199"/>
      <c r="M26" s="200"/>
      <c r="N26" s="197">
        <v>5</v>
      </c>
      <c r="O26" s="201" t="s">
        <v>180</v>
      </c>
      <c r="P26" s="200" t="s">
        <v>268</v>
      </c>
      <c r="Q26" s="196" t="s">
        <v>554</v>
      </c>
      <c r="R26" s="197" t="s">
        <v>600</v>
      </c>
      <c r="S26" s="200" t="s">
        <v>72</v>
      </c>
      <c r="T26" s="197" t="s">
        <v>602</v>
      </c>
      <c r="U26" s="197">
        <v>3</v>
      </c>
      <c r="V26" s="200" t="s">
        <v>268</v>
      </c>
      <c r="W26" s="199" t="s">
        <v>179</v>
      </c>
      <c r="X26" s="200" t="s">
        <v>268</v>
      </c>
      <c r="Y26" s="196" t="s">
        <v>179</v>
      </c>
      <c r="Z26" s="200" t="s">
        <v>268</v>
      </c>
      <c r="AA26" s="200" t="s">
        <v>268</v>
      </c>
      <c r="AB26" s="198" t="str">
        <f>I26</f>
        <v>14,82 (2x 7,41)</v>
      </c>
      <c r="AC26" s="200" t="s">
        <v>268</v>
      </c>
      <c r="AD26" s="202">
        <v>0.2</v>
      </c>
      <c r="AE26" s="202">
        <v>0.3</v>
      </c>
      <c r="AF26" s="200" t="s">
        <v>452</v>
      </c>
      <c r="AG26" s="196" t="s">
        <v>179</v>
      </c>
      <c r="AH26" s="200" t="s">
        <v>268</v>
      </c>
      <c r="AI26" s="200" t="s">
        <v>268</v>
      </c>
      <c r="AJ26" s="200" t="s">
        <v>268</v>
      </c>
      <c r="AK26" s="196" t="s">
        <v>179</v>
      </c>
      <c r="AL26" s="203">
        <v>7.6</v>
      </c>
    </row>
    <row r="27" spans="1:38" s="204" customFormat="1" x14ac:dyDescent="0.2">
      <c r="A27" s="99">
        <v>25</v>
      </c>
      <c r="B27" s="195" t="s">
        <v>594</v>
      </c>
      <c r="C27" s="196"/>
      <c r="D27" s="197" t="s">
        <v>461</v>
      </c>
      <c r="E27" s="196" t="s">
        <v>179</v>
      </c>
      <c r="F27" s="196" t="s">
        <v>179</v>
      </c>
      <c r="G27" s="200" t="s">
        <v>268</v>
      </c>
      <c r="H27" s="200" t="s">
        <v>72</v>
      </c>
      <c r="I27" s="198" t="s">
        <v>596</v>
      </c>
      <c r="J27" s="198" t="s">
        <v>597</v>
      </c>
      <c r="K27" s="198" t="s">
        <v>595</v>
      </c>
      <c r="L27" s="199"/>
      <c r="M27" s="200"/>
      <c r="N27" s="197">
        <v>5</v>
      </c>
      <c r="O27" s="201" t="s">
        <v>180</v>
      </c>
      <c r="P27" s="200" t="s">
        <v>268</v>
      </c>
      <c r="Q27" s="196" t="s">
        <v>554</v>
      </c>
      <c r="R27" s="197" t="s">
        <v>600</v>
      </c>
      <c r="S27" s="200" t="s">
        <v>72</v>
      </c>
      <c r="T27" s="197" t="s">
        <v>603</v>
      </c>
      <c r="U27" s="197">
        <v>3</v>
      </c>
      <c r="V27" s="200" t="s">
        <v>268</v>
      </c>
      <c r="W27" s="199" t="s">
        <v>179</v>
      </c>
      <c r="X27" s="200" t="s">
        <v>268</v>
      </c>
      <c r="Y27" s="196" t="s">
        <v>179</v>
      </c>
      <c r="Z27" s="200" t="s">
        <v>268</v>
      </c>
      <c r="AA27" s="200" t="s">
        <v>268</v>
      </c>
      <c r="AB27" s="198" t="str">
        <f>I27</f>
        <v>22,23 (3x 7,41)</v>
      </c>
      <c r="AC27" s="200" t="s">
        <v>268</v>
      </c>
      <c r="AD27" s="202">
        <v>0.2</v>
      </c>
      <c r="AE27" s="202">
        <v>0.3</v>
      </c>
      <c r="AF27" s="200" t="s">
        <v>452</v>
      </c>
      <c r="AG27" s="196" t="s">
        <v>179</v>
      </c>
      <c r="AH27" s="200" t="s">
        <v>268</v>
      </c>
      <c r="AI27" s="200" t="s">
        <v>268</v>
      </c>
      <c r="AJ27" s="200" t="s">
        <v>268</v>
      </c>
      <c r="AK27" s="196" t="s">
        <v>179</v>
      </c>
      <c r="AL27" s="203">
        <v>7.6</v>
      </c>
    </row>
    <row r="28" spans="1:38" s="55" customFormat="1" x14ac:dyDescent="0.2">
      <c r="A28" s="99">
        <v>26</v>
      </c>
      <c r="B28" s="97" t="s">
        <v>553</v>
      </c>
      <c r="C28" s="73"/>
      <c r="D28" s="77" t="s">
        <v>461</v>
      </c>
      <c r="E28" s="73" t="s">
        <v>179</v>
      </c>
      <c r="F28" s="73" t="s">
        <v>179</v>
      </c>
      <c r="G28" s="73" t="s">
        <v>179</v>
      </c>
      <c r="H28" s="75">
        <v>2.6</v>
      </c>
      <c r="I28" s="122">
        <v>7.41</v>
      </c>
      <c r="J28" s="74">
        <v>1.89</v>
      </c>
      <c r="K28" s="74">
        <v>3.3</v>
      </c>
      <c r="L28" s="79"/>
      <c r="M28" s="76"/>
      <c r="N28" s="77">
        <v>5</v>
      </c>
      <c r="O28" s="78" t="s">
        <v>180</v>
      </c>
      <c r="P28" s="76" t="s">
        <v>268</v>
      </c>
      <c r="Q28" s="73" t="s">
        <v>179</v>
      </c>
      <c r="R28" s="77" t="s">
        <v>181</v>
      </c>
      <c r="S28" s="76" t="s">
        <v>72</v>
      </c>
      <c r="T28" s="77">
        <v>1</v>
      </c>
      <c r="U28" s="77">
        <v>3</v>
      </c>
      <c r="V28" s="76" t="s">
        <v>268</v>
      </c>
      <c r="W28" s="79" t="s">
        <v>179</v>
      </c>
      <c r="X28" s="76" t="s">
        <v>268</v>
      </c>
      <c r="Y28" s="73" t="s">
        <v>179</v>
      </c>
      <c r="Z28" s="76" t="s">
        <v>268</v>
      </c>
      <c r="AA28" s="76" t="s">
        <v>268</v>
      </c>
      <c r="AB28" s="122">
        <f t="shared" si="1"/>
        <v>7.41</v>
      </c>
      <c r="AC28" s="76" t="s">
        <v>268</v>
      </c>
      <c r="AD28" s="80">
        <v>0.2</v>
      </c>
      <c r="AE28" s="80">
        <v>0.3</v>
      </c>
      <c r="AF28" s="76" t="s">
        <v>452</v>
      </c>
      <c r="AG28" s="73" t="s">
        <v>179</v>
      </c>
      <c r="AH28" s="76" t="s">
        <v>268</v>
      </c>
      <c r="AI28" s="76" t="s">
        <v>268</v>
      </c>
      <c r="AJ28" s="76" t="s">
        <v>268</v>
      </c>
      <c r="AK28" s="73" t="s">
        <v>179</v>
      </c>
      <c r="AL28" s="84">
        <v>7.6</v>
      </c>
    </row>
    <row r="29" spans="1:38" s="55" customFormat="1" x14ac:dyDescent="0.2">
      <c r="A29" s="99">
        <v>27</v>
      </c>
      <c r="B29" s="97"/>
      <c r="C29" s="73"/>
      <c r="D29" s="77"/>
      <c r="E29" s="73"/>
      <c r="F29" s="73"/>
      <c r="G29" s="73"/>
      <c r="H29" s="75"/>
      <c r="I29" s="122"/>
      <c r="J29" s="74"/>
      <c r="K29" s="74"/>
      <c r="L29" s="79"/>
      <c r="M29" s="76"/>
      <c r="N29" s="77"/>
      <c r="O29" s="78"/>
      <c r="P29" s="76"/>
      <c r="Q29" s="73"/>
      <c r="R29" s="77"/>
      <c r="S29" s="76" t="s">
        <v>72</v>
      </c>
      <c r="T29" s="77"/>
      <c r="U29" s="77"/>
      <c r="V29" s="76"/>
      <c r="W29" s="79"/>
      <c r="X29" s="76"/>
      <c r="Y29" s="73"/>
      <c r="Z29" s="76"/>
      <c r="AA29" s="76"/>
      <c r="AB29" s="122"/>
      <c r="AC29" s="76"/>
      <c r="AD29" s="80"/>
      <c r="AE29" s="80"/>
      <c r="AF29" s="76"/>
      <c r="AG29" s="73"/>
      <c r="AH29" s="76"/>
      <c r="AI29" s="76"/>
      <c r="AJ29" s="76"/>
      <c r="AK29" s="73"/>
      <c r="AL29" s="84"/>
    </row>
    <row r="30" spans="1:38" s="55" customFormat="1" x14ac:dyDescent="0.2">
      <c r="A30" s="99">
        <v>28</v>
      </c>
      <c r="B30" s="97" t="s">
        <v>546</v>
      </c>
      <c r="C30" s="73"/>
      <c r="D30" s="77" t="s">
        <v>461</v>
      </c>
      <c r="E30" s="73" t="s">
        <v>179</v>
      </c>
      <c r="F30" s="73" t="s">
        <v>179</v>
      </c>
      <c r="G30" s="73" t="s">
        <v>179</v>
      </c>
      <c r="H30" s="75">
        <v>2.6</v>
      </c>
      <c r="I30" s="122">
        <v>8.33</v>
      </c>
      <c r="J30" s="74">
        <v>2.0099999999999998</v>
      </c>
      <c r="K30" s="74">
        <v>4</v>
      </c>
      <c r="L30" s="79" t="s">
        <v>268</v>
      </c>
      <c r="M30" s="76" t="s">
        <v>268</v>
      </c>
      <c r="N30" s="77">
        <v>4</v>
      </c>
      <c r="O30" s="78" t="s">
        <v>180</v>
      </c>
      <c r="P30" s="76" t="s">
        <v>268</v>
      </c>
      <c r="Q30" s="73" t="s">
        <v>179</v>
      </c>
      <c r="R30" s="77" t="s">
        <v>181</v>
      </c>
      <c r="S30" s="76" t="s">
        <v>72</v>
      </c>
      <c r="T30" s="77">
        <v>1</v>
      </c>
      <c r="U30" s="77">
        <v>3</v>
      </c>
      <c r="V30" s="76" t="s">
        <v>268</v>
      </c>
      <c r="W30" s="79" t="s">
        <v>179</v>
      </c>
      <c r="X30" s="76" t="s">
        <v>268</v>
      </c>
      <c r="Y30" s="73" t="s">
        <v>179</v>
      </c>
      <c r="Z30" s="76" t="s">
        <v>268</v>
      </c>
      <c r="AA30" s="76" t="s">
        <v>268</v>
      </c>
      <c r="AB30" s="122">
        <f>I30</f>
        <v>8.33</v>
      </c>
      <c r="AC30" s="76" t="s">
        <v>268</v>
      </c>
      <c r="AD30" s="80">
        <v>0.2</v>
      </c>
      <c r="AE30" s="80">
        <v>0.3</v>
      </c>
      <c r="AF30" s="76" t="s">
        <v>452</v>
      </c>
      <c r="AG30" s="73" t="s">
        <v>179</v>
      </c>
      <c r="AH30" s="76" t="s">
        <v>268</v>
      </c>
      <c r="AI30" s="76" t="s">
        <v>268</v>
      </c>
      <c r="AJ30" s="76" t="s">
        <v>268</v>
      </c>
      <c r="AK30" s="73" t="s">
        <v>179</v>
      </c>
      <c r="AL30" s="77">
        <v>10.199999999999999</v>
      </c>
    </row>
    <row r="31" spans="1:38" s="204" customFormat="1" x14ac:dyDescent="0.2">
      <c r="A31" s="99">
        <v>29</v>
      </c>
      <c r="B31" s="195" t="s">
        <v>573</v>
      </c>
      <c r="C31" s="196"/>
      <c r="D31" s="197" t="s">
        <v>461</v>
      </c>
      <c r="E31" s="196" t="s">
        <v>179</v>
      </c>
      <c r="F31" s="196" t="s">
        <v>179</v>
      </c>
      <c r="G31" s="200" t="s">
        <v>268</v>
      </c>
      <c r="H31" s="200" t="s">
        <v>72</v>
      </c>
      <c r="I31" s="198" t="s">
        <v>581</v>
      </c>
      <c r="J31" s="198" t="s">
        <v>582</v>
      </c>
      <c r="K31" s="198" t="s">
        <v>586</v>
      </c>
      <c r="L31" s="199" t="s">
        <v>268</v>
      </c>
      <c r="M31" s="200" t="s">
        <v>268</v>
      </c>
      <c r="N31" s="197">
        <v>4</v>
      </c>
      <c r="O31" s="201" t="s">
        <v>180</v>
      </c>
      <c r="P31" s="200" t="s">
        <v>268</v>
      </c>
      <c r="Q31" s="196" t="s">
        <v>179</v>
      </c>
      <c r="R31" s="197" t="s">
        <v>600</v>
      </c>
      <c r="S31" s="200" t="s">
        <v>72</v>
      </c>
      <c r="T31" s="197" t="s">
        <v>602</v>
      </c>
      <c r="U31" s="197">
        <v>3</v>
      </c>
      <c r="V31" s="200" t="s">
        <v>268</v>
      </c>
      <c r="W31" s="199" t="s">
        <v>179</v>
      </c>
      <c r="X31" s="200" t="s">
        <v>268</v>
      </c>
      <c r="Y31" s="196" t="s">
        <v>179</v>
      </c>
      <c r="Z31" s="200" t="s">
        <v>268</v>
      </c>
      <c r="AA31" s="200" t="s">
        <v>268</v>
      </c>
      <c r="AB31" s="198" t="str">
        <f>I31</f>
        <v>16,66 (2x 8,33)</v>
      </c>
      <c r="AC31" s="200" t="s">
        <v>268</v>
      </c>
      <c r="AD31" s="202">
        <v>0.2</v>
      </c>
      <c r="AE31" s="202">
        <v>0.3</v>
      </c>
      <c r="AF31" s="200" t="s">
        <v>452</v>
      </c>
      <c r="AG31" s="196" t="s">
        <v>179</v>
      </c>
      <c r="AH31" s="200" t="s">
        <v>268</v>
      </c>
      <c r="AI31" s="200" t="s">
        <v>268</v>
      </c>
      <c r="AJ31" s="200" t="s">
        <v>268</v>
      </c>
      <c r="AK31" s="196" t="s">
        <v>179</v>
      </c>
      <c r="AL31" s="197">
        <v>10.199999999999999</v>
      </c>
    </row>
    <row r="32" spans="1:38" s="204" customFormat="1" x14ac:dyDescent="0.2">
      <c r="A32" s="99">
        <v>30</v>
      </c>
      <c r="B32" s="195" t="s">
        <v>591</v>
      </c>
      <c r="C32" s="196"/>
      <c r="D32" s="197" t="s">
        <v>461</v>
      </c>
      <c r="E32" s="196" t="s">
        <v>179</v>
      </c>
      <c r="F32" s="196" t="s">
        <v>179</v>
      </c>
      <c r="G32" s="200" t="s">
        <v>268</v>
      </c>
      <c r="H32" s="200" t="s">
        <v>72</v>
      </c>
      <c r="I32" s="198" t="s">
        <v>584</v>
      </c>
      <c r="J32" s="198" t="s">
        <v>583</v>
      </c>
      <c r="K32" s="198" t="s">
        <v>587</v>
      </c>
      <c r="L32" s="199" t="s">
        <v>268</v>
      </c>
      <c r="M32" s="200" t="s">
        <v>268</v>
      </c>
      <c r="N32" s="197">
        <v>4</v>
      </c>
      <c r="O32" s="201" t="s">
        <v>180</v>
      </c>
      <c r="P32" s="200" t="s">
        <v>268</v>
      </c>
      <c r="Q32" s="196" t="s">
        <v>179</v>
      </c>
      <c r="R32" s="197" t="s">
        <v>600</v>
      </c>
      <c r="S32" s="200" t="s">
        <v>72</v>
      </c>
      <c r="T32" s="197" t="s">
        <v>603</v>
      </c>
      <c r="U32" s="197">
        <v>3</v>
      </c>
      <c r="V32" s="200" t="s">
        <v>268</v>
      </c>
      <c r="W32" s="199" t="s">
        <v>179</v>
      </c>
      <c r="X32" s="200" t="s">
        <v>268</v>
      </c>
      <c r="Y32" s="196" t="s">
        <v>179</v>
      </c>
      <c r="Z32" s="200" t="s">
        <v>268</v>
      </c>
      <c r="AA32" s="200" t="s">
        <v>268</v>
      </c>
      <c r="AB32" s="198" t="str">
        <f>I32</f>
        <v>24,99 (3x 8,33)</v>
      </c>
      <c r="AC32" s="200" t="s">
        <v>268</v>
      </c>
      <c r="AD32" s="202">
        <v>0.2</v>
      </c>
      <c r="AE32" s="202">
        <v>0.3</v>
      </c>
      <c r="AF32" s="200" t="s">
        <v>452</v>
      </c>
      <c r="AG32" s="196" t="s">
        <v>179</v>
      </c>
      <c r="AH32" s="200" t="s">
        <v>268</v>
      </c>
      <c r="AI32" s="200" t="s">
        <v>268</v>
      </c>
      <c r="AJ32" s="200" t="s">
        <v>268</v>
      </c>
      <c r="AK32" s="196" t="s">
        <v>179</v>
      </c>
      <c r="AL32" s="197">
        <v>10.199999999999999</v>
      </c>
    </row>
    <row r="33" spans="1:38" s="55" customFormat="1" x14ac:dyDescent="0.2">
      <c r="A33" s="99">
        <v>31</v>
      </c>
      <c r="B33" s="97"/>
      <c r="C33" s="73"/>
      <c r="D33" s="77"/>
      <c r="E33" s="73"/>
      <c r="F33" s="73"/>
      <c r="G33" s="73"/>
      <c r="H33" s="75"/>
      <c r="I33" s="122"/>
      <c r="J33" s="74"/>
      <c r="K33" s="74"/>
      <c r="L33" s="79"/>
      <c r="M33" s="76"/>
      <c r="N33" s="77"/>
      <c r="O33" s="78"/>
      <c r="P33" s="76"/>
      <c r="Q33" s="73"/>
      <c r="R33" s="77"/>
      <c r="S33" s="76" t="s">
        <v>72</v>
      </c>
      <c r="T33" s="77"/>
      <c r="U33" s="77"/>
      <c r="V33" s="76"/>
      <c r="W33" s="79"/>
      <c r="X33" s="76"/>
      <c r="Y33" s="73"/>
      <c r="Z33" s="76"/>
      <c r="AA33" s="76"/>
      <c r="AB33" s="122"/>
      <c r="AC33" s="76"/>
      <c r="AD33" s="80"/>
      <c r="AE33" s="80"/>
      <c r="AF33" s="76"/>
      <c r="AG33" s="73"/>
      <c r="AH33" s="76"/>
      <c r="AI33" s="76"/>
      <c r="AJ33" s="76"/>
      <c r="AK33" s="73"/>
      <c r="AL33" s="77"/>
    </row>
    <row r="34" spans="1:38" s="55" customFormat="1" x14ac:dyDescent="0.2">
      <c r="A34" s="99">
        <v>32</v>
      </c>
      <c r="B34" s="97" t="s">
        <v>547</v>
      </c>
      <c r="C34" s="73"/>
      <c r="D34" s="77" t="s">
        <v>461</v>
      </c>
      <c r="E34" s="73" t="s">
        <v>179</v>
      </c>
      <c r="F34" s="73" t="s">
        <v>179</v>
      </c>
      <c r="G34" s="73" t="s">
        <v>179</v>
      </c>
      <c r="H34" s="75">
        <v>2.6</v>
      </c>
      <c r="I34" s="122">
        <v>8.33</v>
      </c>
      <c r="J34" s="74">
        <v>2.0099999999999998</v>
      </c>
      <c r="K34" s="74">
        <v>4</v>
      </c>
      <c r="L34" s="79" t="s">
        <v>268</v>
      </c>
      <c r="M34" s="76" t="s">
        <v>268</v>
      </c>
      <c r="N34" s="77">
        <v>4</v>
      </c>
      <c r="O34" s="78" t="s">
        <v>180</v>
      </c>
      <c r="P34" s="76" t="s">
        <v>268</v>
      </c>
      <c r="Q34" s="73" t="s">
        <v>179</v>
      </c>
      <c r="R34" s="77" t="s">
        <v>181</v>
      </c>
      <c r="S34" s="76" t="s">
        <v>72</v>
      </c>
      <c r="T34" s="77">
        <v>1</v>
      </c>
      <c r="U34" s="77">
        <v>3</v>
      </c>
      <c r="V34" s="76" t="s">
        <v>268</v>
      </c>
      <c r="W34" s="79" t="s">
        <v>179</v>
      </c>
      <c r="X34" s="76" t="s">
        <v>268</v>
      </c>
      <c r="Y34" s="73" t="s">
        <v>179</v>
      </c>
      <c r="Z34" s="76" t="s">
        <v>268</v>
      </c>
      <c r="AA34" s="76" t="s">
        <v>268</v>
      </c>
      <c r="AB34" s="122">
        <f t="shared" si="1"/>
        <v>8.33</v>
      </c>
      <c r="AC34" s="76" t="s">
        <v>268</v>
      </c>
      <c r="AD34" s="80">
        <v>0.2</v>
      </c>
      <c r="AE34" s="80">
        <v>0.3</v>
      </c>
      <c r="AF34" s="76" t="s">
        <v>452</v>
      </c>
      <c r="AG34" s="73" t="s">
        <v>179</v>
      </c>
      <c r="AH34" s="76" t="s">
        <v>268</v>
      </c>
      <c r="AI34" s="76" t="s">
        <v>268</v>
      </c>
      <c r="AJ34" s="76" t="s">
        <v>268</v>
      </c>
      <c r="AK34" s="73" t="s">
        <v>179</v>
      </c>
      <c r="AL34" s="77">
        <v>10.199999999999999</v>
      </c>
    </row>
    <row r="35" spans="1:38" s="204" customFormat="1" x14ac:dyDescent="0.2">
      <c r="A35" s="99">
        <v>33</v>
      </c>
      <c r="B35" s="195" t="s">
        <v>563</v>
      </c>
      <c r="C35" s="196"/>
      <c r="D35" s="197" t="s">
        <v>461</v>
      </c>
      <c r="E35" s="196" t="s">
        <v>179</v>
      </c>
      <c r="F35" s="196" t="s">
        <v>179</v>
      </c>
      <c r="G35" s="200" t="s">
        <v>268</v>
      </c>
      <c r="H35" s="200" t="s">
        <v>72</v>
      </c>
      <c r="I35" s="198" t="s">
        <v>581</v>
      </c>
      <c r="J35" s="198" t="s">
        <v>582</v>
      </c>
      <c r="K35" s="198" t="s">
        <v>586</v>
      </c>
      <c r="L35" s="199" t="s">
        <v>268</v>
      </c>
      <c r="M35" s="200" t="s">
        <v>268</v>
      </c>
      <c r="N35" s="197">
        <v>4</v>
      </c>
      <c r="O35" s="201" t="s">
        <v>180</v>
      </c>
      <c r="P35" s="200" t="s">
        <v>268</v>
      </c>
      <c r="Q35" s="196" t="s">
        <v>179</v>
      </c>
      <c r="R35" s="197" t="s">
        <v>600</v>
      </c>
      <c r="S35" s="200" t="s">
        <v>72</v>
      </c>
      <c r="T35" s="197" t="s">
        <v>602</v>
      </c>
      <c r="U35" s="197">
        <v>3</v>
      </c>
      <c r="V35" s="200" t="s">
        <v>268</v>
      </c>
      <c r="W35" s="199" t="s">
        <v>179</v>
      </c>
      <c r="X35" s="200" t="s">
        <v>268</v>
      </c>
      <c r="Y35" s="196" t="s">
        <v>179</v>
      </c>
      <c r="Z35" s="200" t="s">
        <v>268</v>
      </c>
      <c r="AA35" s="200" t="s">
        <v>268</v>
      </c>
      <c r="AB35" s="198" t="str">
        <f t="shared" ref="AB35" si="3">I35</f>
        <v>16,66 (2x 8,33)</v>
      </c>
      <c r="AC35" s="200" t="s">
        <v>268</v>
      </c>
      <c r="AD35" s="202">
        <v>0.2</v>
      </c>
      <c r="AE35" s="202">
        <v>0.3</v>
      </c>
      <c r="AF35" s="200" t="s">
        <v>452</v>
      </c>
      <c r="AG35" s="196" t="s">
        <v>179</v>
      </c>
      <c r="AH35" s="200" t="s">
        <v>268</v>
      </c>
      <c r="AI35" s="200" t="s">
        <v>268</v>
      </c>
      <c r="AJ35" s="200" t="s">
        <v>268</v>
      </c>
      <c r="AK35" s="196" t="s">
        <v>179</v>
      </c>
      <c r="AL35" s="197">
        <v>10.199999999999999</v>
      </c>
    </row>
    <row r="36" spans="1:38" s="204" customFormat="1" x14ac:dyDescent="0.2">
      <c r="A36" s="99">
        <v>34</v>
      </c>
      <c r="B36" s="195" t="s">
        <v>592</v>
      </c>
      <c r="C36" s="196"/>
      <c r="D36" s="197" t="s">
        <v>461</v>
      </c>
      <c r="E36" s="196" t="s">
        <v>179</v>
      </c>
      <c r="F36" s="196" t="s">
        <v>179</v>
      </c>
      <c r="G36" s="200" t="s">
        <v>268</v>
      </c>
      <c r="H36" s="200" t="s">
        <v>72</v>
      </c>
      <c r="I36" s="198" t="s">
        <v>584</v>
      </c>
      <c r="J36" s="198" t="s">
        <v>583</v>
      </c>
      <c r="K36" s="198" t="s">
        <v>587</v>
      </c>
      <c r="L36" s="199" t="s">
        <v>268</v>
      </c>
      <c r="M36" s="200" t="s">
        <v>268</v>
      </c>
      <c r="N36" s="197">
        <v>4</v>
      </c>
      <c r="O36" s="201" t="s">
        <v>180</v>
      </c>
      <c r="P36" s="200" t="s">
        <v>268</v>
      </c>
      <c r="Q36" s="196" t="s">
        <v>179</v>
      </c>
      <c r="R36" s="197" t="s">
        <v>600</v>
      </c>
      <c r="S36" s="200" t="s">
        <v>72</v>
      </c>
      <c r="T36" s="197" t="s">
        <v>603</v>
      </c>
      <c r="U36" s="197">
        <v>3</v>
      </c>
      <c r="V36" s="200" t="s">
        <v>268</v>
      </c>
      <c r="W36" s="199" t="s">
        <v>179</v>
      </c>
      <c r="X36" s="200" t="s">
        <v>268</v>
      </c>
      <c r="Y36" s="196" t="s">
        <v>179</v>
      </c>
      <c r="Z36" s="200" t="s">
        <v>268</v>
      </c>
      <c r="AA36" s="200" t="s">
        <v>268</v>
      </c>
      <c r="AB36" s="198" t="str">
        <f t="shared" ref="AB36" si="4">I36</f>
        <v>24,99 (3x 8,33)</v>
      </c>
      <c r="AC36" s="200" t="s">
        <v>268</v>
      </c>
      <c r="AD36" s="202">
        <v>0.2</v>
      </c>
      <c r="AE36" s="202">
        <v>0.3</v>
      </c>
      <c r="AF36" s="200" t="s">
        <v>452</v>
      </c>
      <c r="AG36" s="196" t="s">
        <v>179</v>
      </c>
      <c r="AH36" s="200" t="s">
        <v>268</v>
      </c>
      <c r="AI36" s="200" t="s">
        <v>268</v>
      </c>
      <c r="AJ36" s="200" t="s">
        <v>268</v>
      </c>
      <c r="AK36" s="196" t="s">
        <v>179</v>
      </c>
      <c r="AL36" s="197">
        <v>10.199999999999999</v>
      </c>
    </row>
    <row r="37" spans="1:38" s="55" customFormat="1" x14ac:dyDescent="0.2">
      <c r="A37" s="99">
        <v>35</v>
      </c>
      <c r="B37" s="97"/>
      <c r="C37" s="73"/>
      <c r="D37" s="77"/>
      <c r="E37" s="73"/>
      <c r="F37" s="73"/>
      <c r="G37" s="73"/>
      <c r="H37" s="75"/>
      <c r="I37" s="122"/>
      <c r="J37" s="74"/>
      <c r="K37" s="74"/>
      <c r="L37" s="79"/>
      <c r="M37" s="76"/>
      <c r="N37" s="77"/>
      <c r="O37" s="78"/>
      <c r="P37" s="76"/>
      <c r="Q37" s="73"/>
      <c r="R37" s="77"/>
      <c r="S37" s="76" t="s">
        <v>72</v>
      </c>
      <c r="T37" s="77"/>
      <c r="U37" s="77"/>
      <c r="V37" s="76"/>
      <c r="W37" s="79"/>
      <c r="X37" s="76"/>
      <c r="Y37" s="73"/>
      <c r="Z37" s="76"/>
      <c r="AA37" s="76"/>
      <c r="AB37" s="122"/>
      <c r="AC37" s="76"/>
      <c r="AD37" s="80"/>
      <c r="AE37" s="80"/>
      <c r="AF37" s="76"/>
      <c r="AG37" s="73"/>
      <c r="AH37" s="76"/>
      <c r="AI37" s="76"/>
      <c r="AJ37" s="76"/>
      <c r="AK37" s="73"/>
      <c r="AL37" s="77"/>
    </row>
    <row r="38" spans="1:38" s="55" customFormat="1" x14ac:dyDescent="0.2">
      <c r="A38" s="99">
        <v>36</v>
      </c>
      <c r="B38" s="97" t="s">
        <v>556</v>
      </c>
      <c r="C38" s="73"/>
      <c r="D38" s="77" t="s">
        <v>461</v>
      </c>
      <c r="E38" s="73" t="s">
        <v>179</v>
      </c>
      <c r="F38" s="73" t="s">
        <v>179</v>
      </c>
      <c r="G38" s="73" t="s">
        <v>179</v>
      </c>
      <c r="H38" s="75">
        <v>2.6</v>
      </c>
      <c r="I38" s="122">
        <v>9.0399999999999991</v>
      </c>
      <c r="J38" s="74">
        <v>2.2400000000000002</v>
      </c>
      <c r="K38" s="74">
        <v>4</v>
      </c>
      <c r="L38" s="79"/>
      <c r="M38" s="76"/>
      <c r="N38" s="77">
        <v>5</v>
      </c>
      <c r="O38" s="78" t="s">
        <v>180</v>
      </c>
      <c r="P38" s="76" t="s">
        <v>268</v>
      </c>
      <c r="Q38" s="73" t="s">
        <v>179</v>
      </c>
      <c r="R38" s="77" t="s">
        <v>181</v>
      </c>
      <c r="S38" s="76" t="s">
        <v>72</v>
      </c>
      <c r="T38" s="77">
        <v>1</v>
      </c>
      <c r="U38" s="77">
        <v>3</v>
      </c>
      <c r="V38" s="76" t="s">
        <v>268</v>
      </c>
      <c r="W38" s="79" t="s">
        <v>179</v>
      </c>
      <c r="X38" s="76" t="s">
        <v>268</v>
      </c>
      <c r="Y38" s="73" t="s">
        <v>179</v>
      </c>
      <c r="Z38" s="76" t="s">
        <v>268</v>
      </c>
      <c r="AA38" s="76" t="s">
        <v>268</v>
      </c>
      <c r="AB38" s="122">
        <f t="shared" si="1"/>
        <v>9.0399999999999991</v>
      </c>
      <c r="AC38" s="76" t="s">
        <v>268</v>
      </c>
      <c r="AD38" s="80">
        <v>0.2</v>
      </c>
      <c r="AE38" s="80">
        <v>0.3</v>
      </c>
      <c r="AF38" s="76" t="s">
        <v>452</v>
      </c>
      <c r="AG38" s="73" t="s">
        <v>179</v>
      </c>
      <c r="AH38" s="76" t="s">
        <v>268</v>
      </c>
      <c r="AI38" s="76" t="s">
        <v>268</v>
      </c>
      <c r="AJ38" s="76" t="s">
        <v>268</v>
      </c>
      <c r="AK38" s="73" t="s">
        <v>179</v>
      </c>
      <c r="AL38" s="84">
        <v>7.6</v>
      </c>
    </row>
    <row r="39" spans="1:38" s="204" customFormat="1" x14ac:dyDescent="0.2">
      <c r="A39" s="99">
        <v>37</v>
      </c>
      <c r="B39" s="195" t="s">
        <v>565</v>
      </c>
      <c r="C39" s="196"/>
      <c r="D39" s="197" t="s">
        <v>461</v>
      </c>
      <c r="E39" s="196" t="s">
        <v>179</v>
      </c>
      <c r="F39" s="196" t="s">
        <v>179</v>
      </c>
      <c r="G39" s="200" t="s">
        <v>268</v>
      </c>
      <c r="H39" s="200" t="s">
        <v>72</v>
      </c>
      <c r="I39" s="198" t="s">
        <v>575</v>
      </c>
      <c r="J39" s="198" t="s">
        <v>577</v>
      </c>
      <c r="K39" s="198" t="s">
        <v>586</v>
      </c>
      <c r="L39" s="199"/>
      <c r="M39" s="200"/>
      <c r="N39" s="197">
        <v>5</v>
      </c>
      <c r="O39" s="201" t="s">
        <v>180</v>
      </c>
      <c r="P39" s="200" t="s">
        <v>268</v>
      </c>
      <c r="Q39" s="196" t="s">
        <v>179</v>
      </c>
      <c r="R39" s="197" t="s">
        <v>600</v>
      </c>
      <c r="S39" s="200" t="s">
        <v>72</v>
      </c>
      <c r="T39" s="197" t="s">
        <v>602</v>
      </c>
      <c r="U39" s="197">
        <v>3</v>
      </c>
      <c r="V39" s="200" t="s">
        <v>268</v>
      </c>
      <c r="W39" s="199" t="s">
        <v>179</v>
      </c>
      <c r="X39" s="200" t="s">
        <v>268</v>
      </c>
      <c r="Y39" s="196" t="s">
        <v>179</v>
      </c>
      <c r="Z39" s="200" t="s">
        <v>268</v>
      </c>
      <c r="AA39" s="200" t="s">
        <v>268</v>
      </c>
      <c r="AB39" s="198" t="str">
        <f t="shared" ref="AB39" si="5">I39</f>
        <v>18,08 (2x 9,04)</v>
      </c>
      <c r="AC39" s="200" t="s">
        <v>268</v>
      </c>
      <c r="AD39" s="202">
        <v>0.2</v>
      </c>
      <c r="AE39" s="202">
        <v>0.3</v>
      </c>
      <c r="AF39" s="200" t="s">
        <v>452</v>
      </c>
      <c r="AG39" s="196" t="s">
        <v>179</v>
      </c>
      <c r="AH39" s="200" t="s">
        <v>268</v>
      </c>
      <c r="AI39" s="200" t="s">
        <v>268</v>
      </c>
      <c r="AJ39" s="200" t="s">
        <v>268</v>
      </c>
      <c r="AK39" s="196" t="s">
        <v>179</v>
      </c>
      <c r="AL39" s="203">
        <v>7.6</v>
      </c>
    </row>
    <row r="40" spans="1:38" s="204" customFormat="1" x14ac:dyDescent="0.2">
      <c r="A40" s="99">
        <v>38</v>
      </c>
      <c r="B40" s="195" t="s">
        <v>566</v>
      </c>
      <c r="C40" s="196"/>
      <c r="D40" s="197" t="s">
        <v>461</v>
      </c>
      <c r="E40" s="196" t="s">
        <v>179</v>
      </c>
      <c r="F40" s="196" t="s">
        <v>179</v>
      </c>
      <c r="G40" s="200" t="s">
        <v>268</v>
      </c>
      <c r="H40" s="200" t="s">
        <v>72</v>
      </c>
      <c r="I40" s="198" t="s">
        <v>576</v>
      </c>
      <c r="J40" s="198" t="s">
        <v>578</v>
      </c>
      <c r="K40" s="198" t="s">
        <v>587</v>
      </c>
      <c r="L40" s="199"/>
      <c r="M40" s="200"/>
      <c r="N40" s="197">
        <v>5</v>
      </c>
      <c r="O40" s="201" t="s">
        <v>180</v>
      </c>
      <c r="P40" s="200" t="s">
        <v>268</v>
      </c>
      <c r="Q40" s="196" t="s">
        <v>179</v>
      </c>
      <c r="R40" s="197" t="s">
        <v>600</v>
      </c>
      <c r="S40" s="200" t="s">
        <v>72</v>
      </c>
      <c r="T40" s="197" t="s">
        <v>603</v>
      </c>
      <c r="U40" s="197">
        <v>3</v>
      </c>
      <c r="V40" s="200" t="s">
        <v>268</v>
      </c>
      <c r="W40" s="199" t="s">
        <v>179</v>
      </c>
      <c r="X40" s="200" t="s">
        <v>268</v>
      </c>
      <c r="Y40" s="196" t="s">
        <v>179</v>
      </c>
      <c r="Z40" s="200" t="s">
        <v>268</v>
      </c>
      <c r="AA40" s="200" t="s">
        <v>268</v>
      </c>
      <c r="AB40" s="198" t="str">
        <f t="shared" ref="AB40" si="6">I40</f>
        <v>27,12 (3x 9,04)</v>
      </c>
      <c r="AC40" s="200" t="s">
        <v>268</v>
      </c>
      <c r="AD40" s="202">
        <v>0.2</v>
      </c>
      <c r="AE40" s="202">
        <v>0.3</v>
      </c>
      <c r="AF40" s="200" t="s">
        <v>452</v>
      </c>
      <c r="AG40" s="196" t="s">
        <v>179</v>
      </c>
      <c r="AH40" s="200" t="s">
        <v>268</v>
      </c>
      <c r="AI40" s="200" t="s">
        <v>268</v>
      </c>
      <c r="AJ40" s="200" t="s">
        <v>268</v>
      </c>
      <c r="AK40" s="196" t="s">
        <v>179</v>
      </c>
      <c r="AL40" s="203">
        <v>7.6</v>
      </c>
    </row>
    <row r="41" spans="1:38" s="55" customFormat="1" x14ac:dyDescent="0.2">
      <c r="A41" s="99">
        <v>39</v>
      </c>
      <c r="B41" s="97"/>
      <c r="C41" s="73"/>
      <c r="D41" s="77"/>
      <c r="E41" s="73"/>
      <c r="F41" s="73"/>
      <c r="G41" s="73"/>
      <c r="H41" s="75"/>
      <c r="I41" s="122"/>
      <c r="J41" s="74"/>
      <c r="K41" s="74"/>
      <c r="L41" s="79"/>
      <c r="M41" s="76"/>
      <c r="N41" s="77"/>
      <c r="O41" s="78"/>
      <c r="P41" s="76"/>
      <c r="Q41" s="73"/>
      <c r="R41" s="77"/>
      <c r="S41" s="76" t="s">
        <v>72</v>
      </c>
      <c r="T41" s="77"/>
      <c r="U41" s="77"/>
      <c r="V41" s="76"/>
      <c r="W41" s="79"/>
      <c r="X41" s="76"/>
      <c r="Y41" s="73"/>
      <c r="Z41" s="76"/>
      <c r="AA41" s="76"/>
      <c r="AB41" s="122"/>
      <c r="AC41" s="76"/>
      <c r="AD41" s="80"/>
      <c r="AE41" s="80"/>
      <c r="AF41" s="76"/>
      <c r="AG41" s="73"/>
      <c r="AH41" s="76"/>
      <c r="AI41" s="76"/>
      <c r="AJ41" s="76"/>
      <c r="AK41" s="73"/>
      <c r="AL41" s="84"/>
    </row>
    <row r="42" spans="1:38" s="55" customFormat="1" x14ac:dyDescent="0.2">
      <c r="A42" s="99">
        <v>40</v>
      </c>
      <c r="B42" s="97" t="s">
        <v>550</v>
      </c>
      <c r="C42" s="73"/>
      <c r="D42" s="77" t="s">
        <v>461</v>
      </c>
      <c r="E42" s="73" t="s">
        <v>179</v>
      </c>
      <c r="F42" s="73" t="s">
        <v>179</v>
      </c>
      <c r="G42" s="73" t="s">
        <v>179</v>
      </c>
      <c r="H42" s="75">
        <v>2.6</v>
      </c>
      <c r="I42" s="122">
        <v>9.0399999999999991</v>
      </c>
      <c r="J42" s="74">
        <v>2.2400000000000002</v>
      </c>
      <c r="K42" s="74">
        <v>4</v>
      </c>
      <c r="L42" s="79"/>
      <c r="M42" s="76"/>
      <c r="N42" s="77">
        <v>5</v>
      </c>
      <c r="O42" s="78" t="s">
        <v>180</v>
      </c>
      <c r="P42" s="76" t="s">
        <v>268</v>
      </c>
      <c r="Q42" s="73" t="s">
        <v>179</v>
      </c>
      <c r="R42" s="77" t="s">
        <v>181</v>
      </c>
      <c r="S42" s="76" t="s">
        <v>72</v>
      </c>
      <c r="T42" s="77">
        <v>1</v>
      </c>
      <c r="U42" s="77">
        <v>3</v>
      </c>
      <c r="V42" s="76" t="s">
        <v>268</v>
      </c>
      <c r="W42" s="79" t="s">
        <v>179</v>
      </c>
      <c r="X42" s="76" t="s">
        <v>268</v>
      </c>
      <c r="Y42" s="73" t="s">
        <v>179</v>
      </c>
      <c r="Z42" s="76" t="s">
        <v>268</v>
      </c>
      <c r="AA42" s="76" t="s">
        <v>268</v>
      </c>
      <c r="AB42" s="122">
        <f t="shared" si="1"/>
        <v>9.0399999999999991</v>
      </c>
      <c r="AC42" s="76" t="s">
        <v>268</v>
      </c>
      <c r="AD42" s="80">
        <v>0.2</v>
      </c>
      <c r="AE42" s="80">
        <v>0.3</v>
      </c>
      <c r="AF42" s="76" t="s">
        <v>452</v>
      </c>
      <c r="AG42" s="73" t="s">
        <v>179</v>
      </c>
      <c r="AH42" s="76" t="s">
        <v>268</v>
      </c>
      <c r="AI42" s="76" t="s">
        <v>268</v>
      </c>
      <c r="AJ42" s="76" t="s">
        <v>268</v>
      </c>
      <c r="AK42" s="73" t="s">
        <v>179</v>
      </c>
      <c r="AL42" s="84">
        <v>7.6</v>
      </c>
    </row>
    <row r="43" spans="1:38" s="204" customFormat="1" x14ac:dyDescent="0.2">
      <c r="A43" s="99">
        <v>41</v>
      </c>
      <c r="B43" s="195" t="s">
        <v>567</v>
      </c>
      <c r="C43" s="196"/>
      <c r="D43" s="197" t="s">
        <v>461</v>
      </c>
      <c r="E43" s="196" t="s">
        <v>179</v>
      </c>
      <c r="F43" s="196" t="s">
        <v>179</v>
      </c>
      <c r="G43" s="200" t="s">
        <v>268</v>
      </c>
      <c r="H43" s="200" t="s">
        <v>72</v>
      </c>
      <c r="I43" s="198" t="s">
        <v>575</v>
      </c>
      <c r="J43" s="198" t="s">
        <v>577</v>
      </c>
      <c r="K43" s="198" t="s">
        <v>586</v>
      </c>
      <c r="L43" s="199"/>
      <c r="M43" s="200"/>
      <c r="N43" s="197">
        <v>5</v>
      </c>
      <c r="O43" s="201" t="s">
        <v>180</v>
      </c>
      <c r="P43" s="200" t="s">
        <v>268</v>
      </c>
      <c r="Q43" s="196" t="s">
        <v>179</v>
      </c>
      <c r="R43" s="197" t="s">
        <v>600</v>
      </c>
      <c r="S43" s="200" t="s">
        <v>72</v>
      </c>
      <c r="T43" s="197" t="s">
        <v>602</v>
      </c>
      <c r="U43" s="197">
        <v>3</v>
      </c>
      <c r="V43" s="200" t="s">
        <v>268</v>
      </c>
      <c r="W43" s="199" t="s">
        <v>179</v>
      </c>
      <c r="X43" s="200" t="s">
        <v>268</v>
      </c>
      <c r="Y43" s="196" t="s">
        <v>179</v>
      </c>
      <c r="Z43" s="200" t="s">
        <v>268</v>
      </c>
      <c r="AA43" s="200" t="s">
        <v>268</v>
      </c>
      <c r="AB43" s="198" t="str">
        <f t="shared" si="1"/>
        <v>18,08 (2x 9,04)</v>
      </c>
      <c r="AC43" s="200" t="s">
        <v>268</v>
      </c>
      <c r="AD43" s="202">
        <v>0.2</v>
      </c>
      <c r="AE43" s="202">
        <v>0.3</v>
      </c>
      <c r="AF43" s="200" t="s">
        <v>452</v>
      </c>
      <c r="AG43" s="196" t="s">
        <v>179</v>
      </c>
      <c r="AH43" s="200" t="s">
        <v>268</v>
      </c>
      <c r="AI43" s="200" t="s">
        <v>268</v>
      </c>
      <c r="AJ43" s="200" t="s">
        <v>268</v>
      </c>
      <c r="AK43" s="196" t="s">
        <v>179</v>
      </c>
      <c r="AL43" s="203">
        <v>7.6</v>
      </c>
    </row>
    <row r="44" spans="1:38" s="204" customFormat="1" x14ac:dyDescent="0.2">
      <c r="A44" s="99">
        <v>42</v>
      </c>
      <c r="B44" s="195" t="s">
        <v>568</v>
      </c>
      <c r="C44" s="196"/>
      <c r="D44" s="197" t="s">
        <v>461</v>
      </c>
      <c r="E44" s="196" t="s">
        <v>179</v>
      </c>
      <c r="F44" s="196" t="s">
        <v>179</v>
      </c>
      <c r="G44" s="200" t="s">
        <v>268</v>
      </c>
      <c r="H44" s="200" t="s">
        <v>72</v>
      </c>
      <c r="I44" s="198" t="s">
        <v>576</v>
      </c>
      <c r="J44" s="198" t="s">
        <v>578</v>
      </c>
      <c r="K44" s="198" t="s">
        <v>587</v>
      </c>
      <c r="L44" s="199"/>
      <c r="M44" s="200"/>
      <c r="N44" s="197">
        <v>5</v>
      </c>
      <c r="O44" s="201" t="s">
        <v>180</v>
      </c>
      <c r="P44" s="200" t="s">
        <v>268</v>
      </c>
      <c r="Q44" s="196" t="s">
        <v>179</v>
      </c>
      <c r="R44" s="197" t="s">
        <v>600</v>
      </c>
      <c r="S44" s="200" t="s">
        <v>72</v>
      </c>
      <c r="T44" s="197" t="s">
        <v>603</v>
      </c>
      <c r="U44" s="197">
        <v>3</v>
      </c>
      <c r="V44" s="200" t="s">
        <v>268</v>
      </c>
      <c r="W44" s="199" t="s">
        <v>179</v>
      </c>
      <c r="X44" s="200" t="s">
        <v>268</v>
      </c>
      <c r="Y44" s="196" t="s">
        <v>179</v>
      </c>
      <c r="Z44" s="200" t="s">
        <v>268</v>
      </c>
      <c r="AA44" s="200" t="s">
        <v>268</v>
      </c>
      <c r="AB44" s="198" t="str">
        <f t="shared" si="1"/>
        <v>27,12 (3x 9,04)</v>
      </c>
      <c r="AC44" s="200" t="s">
        <v>268</v>
      </c>
      <c r="AD44" s="202">
        <v>0.2</v>
      </c>
      <c r="AE44" s="202">
        <v>0.3</v>
      </c>
      <c r="AF44" s="200" t="s">
        <v>452</v>
      </c>
      <c r="AG44" s="196" t="s">
        <v>179</v>
      </c>
      <c r="AH44" s="200" t="s">
        <v>268</v>
      </c>
      <c r="AI44" s="200" t="s">
        <v>268</v>
      </c>
      <c r="AJ44" s="200" t="s">
        <v>268</v>
      </c>
      <c r="AK44" s="196" t="s">
        <v>179</v>
      </c>
      <c r="AL44" s="203">
        <v>7.6</v>
      </c>
    </row>
    <row r="45" spans="1:38" s="217" customFormat="1" x14ac:dyDescent="0.2">
      <c r="A45" s="99">
        <v>43</v>
      </c>
      <c r="B45" s="216" t="s">
        <v>639</v>
      </c>
      <c r="C45" s="196"/>
      <c r="D45" s="197" t="s">
        <v>461</v>
      </c>
      <c r="E45" s="196" t="s">
        <v>179</v>
      </c>
      <c r="F45" s="196" t="s">
        <v>179</v>
      </c>
      <c r="G45" s="200"/>
      <c r="H45" s="200"/>
      <c r="I45" s="198" t="s">
        <v>640</v>
      </c>
      <c r="J45" s="198" t="s">
        <v>641</v>
      </c>
      <c r="K45" s="198" t="s">
        <v>642</v>
      </c>
      <c r="L45" s="199"/>
      <c r="M45" s="200"/>
      <c r="N45" s="197">
        <v>5</v>
      </c>
      <c r="O45" s="201" t="s">
        <v>180</v>
      </c>
      <c r="P45" s="200"/>
      <c r="Q45" s="196" t="s">
        <v>179</v>
      </c>
      <c r="R45" s="197" t="s">
        <v>600</v>
      </c>
      <c r="S45" s="200"/>
      <c r="T45" s="197" t="s">
        <v>643</v>
      </c>
      <c r="U45" s="197">
        <v>3</v>
      </c>
      <c r="V45" s="200"/>
      <c r="W45" s="199" t="s">
        <v>179</v>
      </c>
      <c r="X45" s="200"/>
      <c r="Y45" s="196" t="s">
        <v>179</v>
      </c>
      <c r="Z45" s="200"/>
      <c r="AA45" s="200"/>
      <c r="AB45" s="198" t="str">
        <f t="shared" si="1"/>
        <v>36.16 (4x 9.04)</v>
      </c>
      <c r="AC45" s="200"/>
      <c r="AD45" s="202">
        <v>0.2</v>
      </c>
      <c r="AE45" s="202">
        <v>0.3</v>
      </c>
      <c r="AF45" s="200" t="s">
        <v>637</v>
      </c>
      <c r="AG45" s="196" t="s">
        <v>179</v>
      </c>
      <c r="AH45" s="200"/>
      <c r="AI45" s="200"/>
      <c r="AJ45" s="200"/>
      <c r="AK45" s="196" t="s">
        <v>179</v>
      </c>
      <c r="AL45" s="203">
        <v>7.6</v>
      </c>
    </row>
    <row r="46" spans="1:38" s="217" customFormat="1" x14ac:dyDescent="0.2">
      <c r="A46" s="99">
        <v>44</v>
      </c>
      <c r="B46" s="216" t="s">
        <v>644</v>
      </c>
      <c r="C46" s="196"/>
      <c r="D46" s="197" t="s">
        <v>461</v>
      </c>
      <c r="E46" s="196" t="s">
        <v>179</v>
      </c>
      <c r="F46" s="196" t="s">
        <v>179</v>
      </c>
      <c r="G46" s="200"/>
      <c r="H46" s="200"/>
      <c r="I46" s="198" t="s">
        <v>645</v>
      </c>
      <c r="J46" s="198" t="s">
        <v>646</v>
      </c>
      <c r="K46" s="198" t="s">
        <v>647</v>
      </c>
      <c r="L46" s="199"/>
      <c r="M46" s="200"/>
      <c r="N46" s="197">
        <v>5</v>
      </c>
      <c r="O46" s="201" t="s">
        <v>180</v>
      </c>
      <c r="P46" s="200"/>
      <c r="Q46" s="196" t="s">
        <v>179</v>
      </c>
      <c r="R46" s="197" t="s">
        <v>600</v>
      </c>
      <c r="S46" s="200"/>
      <c r="T46" s="197" t="s">
        <v>648</v>
      </c>
      <c r="U46" s="202">
        <v>3</v>
      </c>
      <c r="V46" s="200"/>
      <c r="W46" s="199" t="s">
        <v>179</v>
      </c>
      <c r="X46" s="200"/>
      <c r="Y46" s="196" t="s">
        <v>179</v>
      </c>
      <c r="Z46" s="200"/>
      <c r="AA46" s="200"/>
      <c r="AB46" s="198" t="str">
        <f t="shared" si="1"/>
        <v>45.2   (5x 9.04)</v>
      </c>
      <c r="AC46" s="200"/>
      <c r="AD46" s="202">
        <v>0.2</v>
      </c>
      <c r="AE46" s="202">
        <v>0.3</v>
      </c>
      <c r="AF46" s="200" t="s">
        <v>637</v>
      </c>
      <c r="AG46" s="196" t="s">
        <v>179</v>
      </c>
      <c r="AH46" s="200"/>
      <c r="AI46" s="200"/>
      <c r="AJ46" s="200"/>
      <c r="AK46" s="196" t="s">
        <v>179</v>
      </c>
      <c r="AL46" s="203">
        <v>7.6</v>
      </c>
    </row>
    <row r="47" spans="1:38" s="217" customFormat="1" x14ac:dyDescent="0.2">
      <c r="A47" s="99">
        <v>45</v>
      </c>
      <c r="B47" s="216" t="s">
        <v>649</v>
      </c>
      <c r="C47" s="196"/>
      <c r="D47" s="197" t="s">
        <v>461</v>
      </c>
      <c r="E47" s="196" t="s">
        <v>179</v>
      </c>
      <c r="F47" s="196" t="s">
        <v>179</v>
      </c>
      <c r="G47" s="200"/>
      <c r="H47" s="200"/>
      <c r="I47" s="198" t="s">
        <v>650</v>
      </c>
      <c r="J47" s="198" t="s">
        <v>651</v>
      </c>
      <c r="K47" s="198" t="s">
        <v>652</v>
      </c>
      <c r="L47" s="199"/>
      <c r="M47" s="200"/>
      <c r="N47" s="197">
        <v>5</v>
      </c>
      <c r="O47" s="201" t="s">
        <v>180</v>
      </c>
      <c r="P47" s="200"/>
      <c r="Q47" s="196" t="s">
        <v>179</v>
      </c>
      <c r="R47" s="197" t="s">
        <v>600</v>
      </c>
      <c r="S47" s="200"/>
      <c r="T47" s="197" t="s">
        <v>653</v>
      </c>
      <c r="U47" s="197">
        <v>3</v>
      </c>
      <c r="V47" s="200"/>
      <c r="W47" s="199" t="s">
        <v>179</v>
      </c>
      <c r="X47" s="200"/>
      <c r="Y47" s="196" t="s">
        <v>179</v>
      </c>
      <c r="Z47" s="200"/>
      <c r="AA47" s="200"/>
      <c r="AB47" s="198" t="str">
        <f t="shared" si="1"/>
        <v>54.24 (6x 9.04)</v>
      </c>
      <c r="AC47" s="200"/>
      <c r="AD47" s="202">
        <v>0.2</v>
      </c>
      <c r="AE47" s="202">
        <v>0.3</v>
      </c>
      <c r="AF47" s="200" t="s">
        <v>637</v>
      </c>
      <c r="AG47" s="196" t="s">
        <v>179</v>
      </c>
      <c r="AH47" s="200"/>
      <c r="AI47" s="200"/>
      <c r="AJ47" s="200"/>
      <c r="AK47" s="196" t="s">
        <v>179</v>
      </c>
      <c r="AL47" s="203">
        <v>7.6</v>
      </c>
    </row>
    <row r="48" spans="1:38" s="55" customFormat="1" x14ac:dyDescent="0.2">
      <c r="A48" s="99">
        <v>46</v>
      </c>
      <c r="B48" s="97" t="s">
        <v>552</v>
      </c>
      <c r="C48" s="73"/>
      <c r="D48" s="77" t="s">
        <v>461</v>
      </c>
      <c r="E48" s="73" t="s">
        <v>179</v>
      </c>
      <c r="F48" s="73" t="s">
        <v>179</v>
      </c>
      <c r="G48" s="73" t="s">
        <v>179</v>
      </c>
      <c r="H48" s="75">
        <v>2.6</v>
      </c>
      <c r="I48" s="122">
        <v>9.0399999999999991</v>
      </c>
      <c r="J48" s="74">
        <v>2.2400000000000002</v>
      </c>
      <c r="K48" s="74">
        <v>4</v>
      </c>
      <c r="L48" s="79"/>
      <c r="M48" s="76"/>
      <c r="N48" s="77">
        <v>5</v>
      </c>
      <c r="O48" s="78" t="s">
        <v>180</v>
      </c>
      <c r="P48" s="76" t="s">
        <v>268</v>
      </c>
      <c r="Q48" s="73" t="s">
        <v>179</v>
      </c>
      <c r="R48" s="77" t="s">
        <v>181</v>
      </c>
      <c r="S48" s="76" t="s">
        <v>72</v>
      </c>
      <c r="T48" s="77">
        <v>1</v>
      </c>
      <c r="U48" s="77">
        <v>3</v>
      </c>
      <c r="V48" s="76" t="s">
        <v>268</v>
      </c>
      <c r="W48" s="79" t="s">
        <v>179</v>
      </c>
      <c r="X48" s="76" t="s">
        <v>268</v>
      </c>
      <c r="Y48" s="73" t="s">
        <v>179</v>
      </c>
      <c r="Z48" s="76" t="s">
        <v>268</v>
      </c>
      <c r="AA48" s="76" t="s">
        <v>268</v>
      </c>
      <c r="AB48" s="122">
        <f t="shared" si="1"/>
        <v>9.0399999999999991</v>
      </c>
      <c r="AC48" s="76" t="s">
        <v>268</v>
      </c>
      <c r="AD48" s="80">
        <v>0.2</v>
      </c>
      <c r="AE48" s="80">
        <v>0.3</v>
      </c>
      <c r="AF48" s="76" t="s">
        <v>452</v>
      </c>
      <c r="AG48" s="73" t="s">
        <v>179</v>
      </c>
      <c r="AH48" s="76" t="s">
        <v>268</v>
      </c>
      <c r="AI48" s="76" t="s">
        <v>268</v>
      </c>
      <c r="AJ48" s="76" t="s">
        <v>268</v>
      </c>
      <c r="AK48" s="73" t="s">
        <v>179</v>
      </c>
      <c r="AL48" s="84">
        <v>7.6</v>
      </c>
    </row>
    <row r="49" spans="1:38" s="55" customFormat="1" x14ac:dyDescent="0.2">
      <c r="A49" s="99">
        <v>47</v>
      </c>
      <c r="B49" s="97"/>
      <c r="C49" s="73"/>
      <c r="D49" s="77"/>
      <c r="E49" s="73"/>
      <c r="F49" s="73"/>
      <c r="G49" s="73"/>
      <c r="H49" s="75"/>
      <c r="I49" s="122"/>
      <c r="J49" s="74"/>
      <c r="K49" s="74"/>
      <c r="L49" s="79"/>
      <c r="M49" s="76"/>
      <c r="N49" s="77"/>
      <c r="O49" s="78"/>
      <c r="P49" s="76"/>
      <c r="Q49" s="73"/>
      <c r="R49" s="77"/>
      <c r="S49" s="76" t="s">
        <v>72</v>
      </c>
      <c r="T49" s="77"/>
      <c r="U49" s="77"/>
      <c r="V49" s="76"/>
      <c r="W49" s="79"/>
      <c r="X49" s="76"/>
      <c r="Y49" s="73"/>
      <c r="Z49" s="76"/>
      <c r="AA49" s="76"/>
      <c r="AB49" s="122"/>
      <c r="AC49" s="76"/>
      <c r="AD49" s="80"/>
      <c r="AE49" s="80"/>
      <c r="AF49" s="76"/>
      <c r="AG49" s="73"/>
      <c r="AH49" s="76"/>
      <c r="AI49" s="76"/>
      <c r="AJ49" s="76"/>
      <c r="AK49" s="73"/>
      <c r="AL49" s="84"/>
    </row>
    <row r="50" spans="1:38" s="55" customFormat="1" x14ac:dyDescent="0.2">
      <c r="A50" s="99">
        <v>48</v>
      </c>
      <c r="B50" s="97" t="s">
        <v>488</v>
      </c>
      <c r="C50" s="73"/>
      <c r="D50" s="77" t="s">
        <v>461</v>
      </c>
      <c r="E50" s="73" t="s">
        <v>179</v>
      </c>
      <c r="F50" s="73" t="s">
        <v>179</v>
      </c>
      <c r="G50" s="73" t="s">
        <v>179</v>
      </c>
      <c r="H50" s="75">
        <v>2.6</v>
      </c>
      <c r="I50" s="122">
        <v>8.33</v>
      </c>
      <c r="J50" s="74">
        <v>2.0099999999999998</v>
      </c>
      <c r="K50" s="74">
        <v>4</v>
      </c>
      <c r="L50" s="79" t="s">
        <v>268</v>
      </c>
      <c r="M50" s="76" t="s">
        <v>268</v>
      </c>
      <c r="N50" s="77">
        <v>4</v>
      </c>
      <c r="O50" s="78" t="s">
        <v>180</v>
      </c>
      <c r="P50" s="76" t="s">
        <v>268</v>
      </c>
      <c r="Q50" s="73" t="s">
        <v>179</v>
      </c>
      <c r="R50" s="77" t="s">
        <v>181</v>
      </c>
      <c r="S50" s="76" t="s">
        <v>72</v>
      </c>
      <c r="T50" s="77">
        <v>1</v>
      </c>
      <c r="U50" s="77">
        <v>3</v>
      </c>
      <c r="V50" s="76" t="s">
        <v>268</v>
      </c>
      <c r="W50" s="79" t="s">
        <v>179</v>
      </c>
      <c r="X50" s="76" t="s">
        <v>268</v>
      </c>
      <c r="Y50" s="73" t="s">
        <v>179</v>
      </c>
      <c r="Z50" s="76" t="s">
        <v>268</v>
      </c>
      <c r="AA50" s="76" t="s">
        <v>268</v>
      </c>
      <c r="AB50" s="122">
        <f t="shared" si="1"/>
        <v>8.33</v>
      </c>
      <c r="AC50" s="76" t="s">
        <v>268</v>
      </c>
      <c r="AD50" s="80">
        <v>0.2</v>
      </c>
      <c r="AE50" s="80">
        <v>0.3</v>
      </c>
      <c r="AF50" s="76" t="s">
        <v>452</v>
      </c>
      <c r="AG50" s="73" t="s">
        <v>179</v>
      </c>
      <c r="AH50" s="76" t="s">
        <v>268</v>
      </c>
      <c r="AI50" s="76" t="s">
        <v>268</v>
      </c>
      <c r="AJ50" s="76" t="s">
        <v>268</v>
      </c>
      <c r="AK50" s="73" t="s">
        <v>179</v>
      </c>
      <c r="AL50" s="77">
        <v>10.199999999999999</v>
      </c>
    </row>
    <row r="51" spans="1:38" s="204" customFormat="1" x14ac:dyDescent="0.2">
      <c r="A51" s="99">
        <v>49</v>
      </c>
      <c r="B51" s="195" t="s">
        <v>569</v>
      </c>
      <c r="C51" s="196"/>
      <c r="D51" s="197" t="s">
        <v>461</v>
      </c>
      <c r="E51" s="196" t="s">
        <v>179</v>
      </c>
      <c r="F51" s="196" t="s">
        <v>179</v>
      </c>
      <c r="G51" s="200" t="s">
        <v>268</v>
      </c>
      <c r="H51" s="200" t="s">
        <v>72</v>
      </c>
      <c r="I51" s="198" t="s">
        <v>581</v>
      </c>
      <c r="J51" s="198" t="s">
        <v>582</v>
      </c>
      <c r="K51" s="198" t="s">
        <v>586</v>
      </c>
      <c r="L51" s="199" t="s">
        <v>268</v>
      </c>
      <c r="M51" s="200" t="s">
        <v>268</v>
      </c>
      <c r="N51" s="197">
        <v>4</v>
      </c>
      <c r="O51" s="201" t="s">
        <v>180</v>
      </c>
      <c r="P51" s="200" t="s">
        <v>268</v>
      </c>
      <c r="Q51" s="196" t="s">
        <v>179</v>
      </c>
      <c r="R51" s="197" t="s">
        <v>600</v>
      </c>
      <c r="S51" s="200" t="s">
        <v>72</v>
      </c>
      <c r="T51" s="197" t="s">
        <v>602</v>
      </c>
      <c r="U51" s="197">
        <v>3</v>
      </c>
      <c r="V51" s="200" t="s">
        <v>268</v>
      </c>
      <c r="W51" s="199" t="s">
        <v>179</v>
      </c>
      <c r="X51" s="200" t="s">
        <v>268</v>
      </c>
      <c r="Y51" s="196" t="s">
        <v>179</v>
      </c>
      <c r="Z51" s="200" t="s">
        <v>268</v>
      </c>
      <c r="AA51" s="200" t="s">
        <v>268</v>
      </c>
      <c r="AB51" s="198" t="str">
        <f t="shared" ref="AB51:AB52" si="7">I51</f>
        <v>16,66 (2x 8,33)</v>
      </c>
      <c r="AC51" s="200" t="s">
        <v>268</v>
      </c>
      <c r="AD51" s="202">
        <v>0.2</v>
      </c>
      <c r="AE51" s="202">
        <v>0.3</v>
      </c>
      <c r="AF51" s="200" t="s">
        <v>452</v>
      </c>
      <c r="AG51" s="196" t="s">
        <v>179</v>
      </c>
      <c r="AH51" s="200" t="s">
        <v>268</v>
      </c>
      <c r="AI51" s="200" t="s">
        <v>268</v>
      </c>
      <c r="AJ51" s="200" t="s">
        <v>268</v>
      </c>
      <c r="AK51" s="196" t="s">
        <v>179</v>
      </c>
      <c r="AL51" s="197">
        <v>10.199999999999999</v>
      </c>
    </row>
    <row r="52" spans="1:38" s="204" customFormat="1" x14ac:dyDescent="0.2">
      <c r="A52" s="99">
        <v>50</v>
      </c>
      <c r="B52" s="195" t="s">
        <v>570</v>
      </c>
      <c r="C52" s="196"/>
      <c r="D52" s="197" t="s">
        <v>461</v>
      </c>
      <c r="E52" s="196" t="s">
        <v>179</v>
      </c>
      <c r="F52" s="196" t="s">
        <v>179</v>
      </c>
      <c r="G52" s="200" t="s">
        <v>268</v>
      </c>
      <c r="H52" s="200" t="s">
        <v>72</v>
      </c>
      <c r="I52" s="198" t="s">
        <v>584</v>
      </c>
      <c r="J52" s="198" t="s">
        <v>583</v>
      </c>
      <c r="K52" s="198" t="s">
        <v>587</v>
      </c>
      <c r="L52" s="199" t="s">
        <v>268</v>
      </c>
      <c r="M52" s="200" t="s">
        <v>268</v>
      </c>
      <c r="N52" s="197">
        <v>4</v>
      </c>
      <c r="O52" s="201" t="s">
        <v>180</v>
      </c>
      <c r="P52" s="200" t="s">
        <v>268</v>
      </c>
      <c r="Q52" s="196" t="s">
        <v>179</v>
      </c>
      <c r="R52" s="197" t="s">
        <v>600</v>
      </c>
      <c r="S52" s="200" t="s">
        <v>72</v>
      </c>
      <c r="T52" s="197" t="s">
        <v>603</v>
      </c>
      <c r="U52" s="197">
        <v>3</v>
      </c>
      <c r="V52" s="200" t="s">
        <v>268</v>
      </c>
      <c r="W52" s="199" t="s">
        <v>179</v>
      </c>
      <c r="X52" s="200" t="s">
        <v>268</v>
      </c>
      <c r="Y52" s="196" t="s">
        <v>179</v>
      </c>
      <c r="Z52" s="200" t="s">
        <v>268</v>
      </c>
      <c r="AA52" s="200" t="s">
        <v>268</v>
      </c>
      <c r="AB52" s="198" t="str">
        <f t="shared" si="7"/>
        <v>24,99 (3x 8,33)</v>
      </c>
      <c r="AC52" s="200" t="s">
        <v>268</v>
      </c>
      <c r="AD52" s="202">
        <v>0.2</v>
      </c>
      <c r="AE52" s="202">
        <v>0.3</v>
      </c>
      <c r="AF52" s="200" t="s">
        <v>452</v>
      </c>
      <c r="AG52" s="196" t="s">
        <v>179</v>
      </c>
      <c r="AH52" s="200" t="s">
        <v>268</v>
      </c>
      <c r="AI52" s="200" t="s">
        <v>268</v>
      </c>
      <c r="AJ52" s="200" t="s">
        <v>268</v>
      </c>
      <c r="AK52" s="196" t="s">
        <v>179</v>
      </c>
      <c r="AL52" s="197">
        <v>10.199999999999999</v>
      </c>
    </row>
    <row r="53" spans="1:38" s="217" customFormat="1" x14ac:dyDescent="0.2">
      <c r="A53" s="99">
        <v>51</v>
      </c>
      <c r="B53" s="216" t="s">
        <v>654</v>
      </c>
      <c r="C53" s="196"/>
      <c r="D53" s="197" t="s">
        <v>461</v>
      </c>
      <c r="E53" s="196" t="s">
        <v>179</v>
      </c>
      <c r="F53" s="196" t="s">
        <v>179</v>
      </c>
      <c r="G53" s="200"/>
      <c r="H53" s="200"/>
      <c r="I53" s="198" t="s">
        <v>655</v>
      </c>
      <c r="J53" s="198" t="s">
        <v>656</v>
      </c>
      <c r="K53" s="198" t="s">
        <v>657</v>
      </c>
      <c r="L53" s="199"/>
      <c r="M53" s="200"/>
      <c r="N53" s="197">
        <v>4</v>
      </c>
      <c r="O53" s="201" t="s">
        <v>180</v>
      </c>
      <c r="P53" s="200"/>
      <c r="Q53" s="196" t="s">
        <v>179</v>
      </c>
      <c r="R53" s="197" t="s">
        <v>600</v>
      </c>
      <c r="S53" s="200"/>
      <c r="T53" s="197" t="s">
        <v>643</v>
      </c>
      <c r="U53" s="197">
        <v>3</v>
      </c>
      <c r="V53" s="200"/>
      <c r="W53" s="199" t="s">
        <v>179</v>
      </c>
      <c r="X53" s="200"/>
      <c r="Y53" s="199" t="s">
        <v>179</v>
      </c>
      <c r="Z53" s="200"/>
      <c r="AA53" s="200"/>
      <c r="AB53" s="198" t="s">
        <v>655</v>
      </c>
      <c r="AC53" s="200"/>
      <c r="AD53" s="202">
        <v>0.2</v>
      </c>
      <c r="AE53" s="202">
        <v>0.3</v>
      </c>
      <c r="AF53" s="200" t="s">
        <v>637</v>
      </c>
      <c r="AG53" s="196" t="s">
        <v>179</v>
      </c>
      <c r="AH53" s="200"/>
      <c r="AI53" s="200"/>
      <c r="AJ53" s="200"/>
      <c r="AK53" s="196" t="s">
        <v>179</v>
      </c>
      <c r="AL53" s="197">
        <v>10.199999999999999</v>
      </c>
    </row>
    <row r="54" spans="1:38" s="217" customFormat="1" x14ac:dyDescent="0.2">
      <c r="A54" s="99">
        <v>52</v>
      </c>
      <c r="B54" s="216" t="s">
        <v>658</v>
      </c>
      <c r="C54" s="196"/>
      <c r="D54" s="197" t="s">
        <v>461</v>
      </c>
      <c r="E54" s="196" t="s">
        <v>179</v>
      </c>
      <c r="F54" s="196" t="s">
        <v>179</v>
      </c>
      <c r="G54" s="200"/>
      <c r="H54" s="200"/>
      <c r="I54" s="198" t="s">
        <v>659</v>
      </c>
      <c r="J54" s="198" t="s">
        <v>660</v>
      </c>
      <c r="K54" s="198" t="s">
        <v>647</v>
      </c>
      <c r="L54" s="199"/>
      <c r="M54" s="200"/>
      <c r="N54" s="197">
        <v>4</v>
      </c>
      <c r="O54" s="201" t="s">
        <v>180</v>
      </c>
      <c r="P54" s="200"/>
      <c r="Q54" s="196" t="s">
        <v>179</v>
      </c>
      <c r="R54" s="197" t="s">
        <v>600</v>
      </c>
      <c r="S54" s="200"/>
      <c r="T54" s="197" t="s">
        <v>648</v>
      </c>
      <c r="U54" s="197">
        <v>3</v>
      </c>
      <c r="V54" s="200"/>
      <c r="W54" s="199" t="s">
        <v>179</v>
      </c>
      <c r="X54" s="200"/>
      <c r="Y54" s="199" t="s">
        <v>179</v>
      </c>
      <c r="Z54" s="200"/>
      <c r="AA54" s="200"/>
      <c r="AB54" s="198" t="s">
        <v>659</v>
      </c>
      <c r="AC54" s="200"/>
      <c r="AD54" s="202">
        <v>0.2</v>
      </c>
      <c r="AE54" s="202">
        <v>0.3</v>
      </c>
      <c r="AF54" s="200" t="s">
        <v>637</v>
      </c>
      <c r="AG54" s="196" t="s">
        <v>179</v>
      </c>
      <c r="AH54" s="200"/>
      <c r="AI54" s="200"/>
      <c r="AJ54" s="200"/>
      <c r="AK54" s="196" t="s">
        <v>179</v>
      </c>
      <c r="AL54" s="197">
        <v>10.199999999999999</v>
      </c>
    </row>
    <row r="55" spans="1:38" s="217" customFormat="1" x14ac:dyDescent="0.2">
      <c r="A55" s="99">
        <v>53</v>
      </c>
      <c r="B55" s="216" t="s">
        <v>661</v>
      </c>
      <c r="C55" s="196"/>
      <c r="D55" s="197" t="s">
        <v>461</v>
      </c>
      <c r="E55" s="196" t="s">
        <v>179</v>
      </c>
      <c r="F55" s="196" t="s">
        <v>179</v>
      </c>
      <c r="G55" s="200"/>
      <c r="H55" s="200"/>
      <c r="I55" s="198" t="s">
        <v>662</v>
      </c>
      <c r="J55" s="198" t="s">
        <v>663</v>
      </c>
      <c r="K55" s="198" t="s">
        <v>664</v>
      </c>
      <c r="L55" s="199"/>
      <c r="M55" s="200"/>
      <c r="N55" s="197">
        <v>4</v>
      </c>
      <c r="O55" s="201" t="s">
        <v>180</v>
      </c>
      <c r="P55" s="200"/>
      <c r="Q55" s="196" t="s">
        <v>179</v>
      </c>
      <c r="R55" s="197" t="s">
        <v>600</v>
      </c>
      <c r="S55" s="200"/>
      <c r="T55" s="197" t="s">
        <v>653</v>
      </c>
      <c r="U55" s="197">
        <v>3</v>
      </c>
      <c r="V55" s="200"/>
      <c r="W55" s="199" t="s">
        <v>179</v>
      </c>
      <c r="X55" s="200"/>
      <c r="Y55" s="199" t="s">
        <v>179</v>
      </c>
      <c r="Z55" s="200"/>
      <c r="AA55" s="200"/>
      <c r="AB55" s="198" t="s">
        <v>662</v>
      </c>
      <c r="AC55" s="200"/>
      <c r="AD55" s="202">
        <v>0.2</v>
      </c>
      <c r="AE55" s="202">
        <v>0.3</v>
      </c>
      <c r="AF55" s="200" t="s">
        <v>637</v>
      </c>
      <c r="AG55" s="196" t="s">
        <v>179</v>
      </c>
      <c r="AH55" s="200"/>
      <c r="AI55" s="200"/>
      <c r="AJ55" s="200"/>
      <c r="AK55" s="196" t="s">
        <v>179</v>
      </c>
      <c r="AL55" s="197">
        <v>10.199999999999999</v>
      </c>
    </row>
    <row r="56" spans="1:38" s="55" customFormat="1" x14ac:dyDescent="0.2">
      <c r="A56" s="99">
        <v>54</v>
      </c>
      <c r="B56" s="97"/>
      <c r="C56" s="73"/>
      <c r="D56" s="77"/>
      <c r="E56" s="73"/>
      <c r="F56" s="73"/>
      <c r="G56" s="73"/>
      <c r="H56" s="75"/>
      <c r="I56" s="122"/>
      <c r="J56" s="74"/>
      <c r="K56" s="74"/>
      <c r="L56" s="79"/>
      <c r="M56" s="76"/>
      <c r="N56" s="77"/>
      <c r="O56" s="78"/>
      <c r="P56" s="76"/>
      <c r="Q56" s="73"/>
      <c r="R56" s="77"/>
      <c r="S56" s="76" t="s">
        <v>72</v>
      </c>
      <c r="T56" s="77"/>
      <c r="U56" s="77"/>
      <c r="V56" s="76"/>
      <c r="W56" s="79"/>
      <c r="X56" s="76"/>
      <c r="Y56" s="73"/>
      <c r="Z56" s="76"/>
      <c r="AA56" s="76"/>
      <c r="AB56" s="122"/>
      <c r="AC56" s="76"/>
      <c r="AD56" s="80"/>
      <c r="AE56" s="80"/>
      <c r="AF56" s="76"/>
      <c r="AG56" s="73"/>
      <c r="AH56" s="76"/>
      <c r="AI56" s="76"/>
      <c r="AJ56" s="76"/>
      <c r="AK56" s="73"/>
      <c r="AL56" s="77"/>
    </row>
    <row r="57" spans="1:38" s="55" customFormat="1" x14ac:dyDescent="0.2">
      <c r="A57" s="99">
        <v>55</v>
      </c>
      <c r="B57" s="97" t="s">
        <v>489</v>
      </c>
      <c r="C57" s="73"/>
      <c r="D57" s="77" t="s">
        <v>461</v>
      </c>
      <c r="E57" s="73" t="s">
        <v>179</v>
      </c>
      <c r="F57" s="73" t="s">
        <v>179</v>
      </c>
      <c r="G57" s="73" t="s">
        <v>179</v>
      </c>
      <c r="H57" s="75">
        <v>2.6</v>
      </c>
      <c r="I57" s="122">
        <v>8.33</v>
      </c>
      <c r="J57" s="74">
        <v>2.0099999999999998</v>
      </c>
      <c r="K57" s="74">
        <v>4</v>
      </c>
      <c r="L57" s="79" t="s">
        <v>268</v>
      </c>
      <c r="M57" s="76" t="s">
        <v>268</v>
      </c>
      <c r="N57" s="77">
        <v>4</v>
      </c>
      <c r="O57" s="78" t="s">
        <v>180</v>
      </c>
      <c r="P57" s="76" t="s">
        <v>268</v>
      </c>
      <c r="Q57" s="73" t="s">
        <v>179</v>
      </c>
      <c r="R57" s="77" t="s">
        <v>181</v>
      </c>
      <c r="S57" s="76" t="s">
        <v>72</v>
      </c>
      <c r="T57" s="77">
        <v>1</v>
      </c>
      <c r="U57" s="77">
        <v>3</v>
      </c>
      <c r="V57" s="76" t="s">
        <v>268</v>
      </c>
      <c r="W57" s="79" t="s">
        <v>179</v>
      </c>
      <c r="X57" s="76" t="s">
        <v>268</v>
      </c>
      <c r="Y57" s="73" t="s">
        <v>179</v>
      </c>
      <c r="Z57" s="76" t="s">
        <v>268</v>
      </c>
      <c r="AA57" s="76" t="s">
        <v>268</v>
      </c>
      <c r="AB57" s="122">
        <v>8.33</v>
      </c>
      <c r="AC57" s="76" t="s">
        <v>268</v>
      </c>
      <c r="AD57" s="80">
        <v>0.2</v>
      </c>
      <c r="AE57" s="80">
        <v>0.1</v>
      </c>
      <c r="AF57" s="76" t="s">
        <v>452</v>
      </c>
      <c r="AG57" s="73" t="s">
        <v>179</v>
      </c>
      <c r="AH57" s="76" t="s">
        <v>268</v>
      </c>
      <c r="AI57" s="76" t="s">
        <v>268</v>
      </c>
      <c r="AJ57" s="76" t="s">
        <v>268</v>
      </c>
      <c r="AK57" s="73" t="s">
        <v>179</v>
      </c>
      <c r="AL57" s="77">
        <v>10.3</v>
      </c>
    </row>
    <row r="58" spans="1:38" s="204" customFormat="1" x14ac:dyDescent="0.2">
      <c r="A58" s="99">
        <v>56</v>
      </c>
      <c r="B58" s="195" t="s">
        <v>571</v>
      </c>
      <c r="C58" s="196"/>
      <c r="D58" s="197" t="s">
        <v>461</v>
      </c>
      <c r="E58" s="196" t="s">
        <v>179</v>
      </c>
      <c r="F58" s="196" t="s">
        <v>179</v>
      </c>
      <c r="G58" s="200" t="s">
        <v>268</v>
      </c>
      <c r="H58" s="200" t="s">
        <v>72</v>
      </c>
      <c r="I58" s="198" t="s">
        <v>581</v>
      </c>
      <c r="J58" s="198" t="s">
        <v>582</v>
      </c>
      <c r="K58" s="198" t="s">
        <v>586</v>
      </c>
      <c r="L58" s="199" t="s">
        <v>268</v>
      </c>
      <c r="M58" s="200" t="s">
        <v>268</v>
      </c>
      <c r="N58" s="197">
        <v>4</v>
      </c>
      <c r="O58" s="201" t="s">
        <v>180</v>
      </c>
      <c r="P58" s="200" t="s">
        <v>268</v>
      </c>
      <c r="Q58" s="196" t="s">
        <v>179</v>
      </c>
      <c r="R58" s="197" t="s">
        <v>600</v>
      </c>
      <c r="S58" s="200" t="s">
        <v>588</v>
      </c>
      <c r="T58" s="197" t="s">
        <v>602</v>
      </c>
      <c r="U58" s="197">
        <v>3</v>
      </c>
      <c r="V58" s="200" t="s">
        <v>268</v>
      </c>
      <c r="W58" s="199" t="s">
        <v>179</v>
      </c>
      <c r="X58" s="200" t="s">
        <v>268</v>
      </c>
      <c r="Y58" s="196" t="s">
        <v>179</v>
      </c>
      <c r="Z58" s="200" t="s">
        <v>268</v>
      </c>
      <c r="AA58" s="200" t="s">
        <v>268</v>
      </c>
      <c r="AB58" s="198" t="str">
        <f t="shared" ref="AB58" si="8">I58</f>
        <v>16,66 (2x 8,33)</v>
      </c>
      <c r="AC58" s="200" t="s">
        <v>268</v>
      </c>
      <c r="AD58" s="202">
        <v>0.2</v>
      </c>
      <c r="AE58" s="202">
        <v>0.1</v>
      </c>
      <c r="AF58" s="200" t="s">
        <v>452</v>
      </c>
      <c r="AG58" s="196" t="s">
        <v>179</v>
      </c>
      <c r="AH58" s="200" t="s">
        <v>268</v>
      </c>
      <c r="AI58" s="200" t="s">
        <v>268</v>
      </c>
      <c r="AJ58" s="200" t="s">
        <v>268</v>
      </c>
      <c r="AK58" s="196" t="s">
        <v>179</v>
      </c>
      <c r="AL58" s="197">
        <v>10.3</v>
      </c>
    </row>
    <row r="59" spans="1:38" s="204" customFormat="1" x14ac:dyDescent="0.2">
      <c r="A59" s="99">
        <v>57</v>
      </c>
      <c r="B59" s="195" t="s">
        <v>572</v>
      </c>
      <c r="C59" s="196"/>
      <c r="D59" s="197" t="s">
        <v>461</v>
      </c>
      <c r="E59" s="196" t="s">
        <v>179</v>
      </c>
      <c r="F59" s="196" t="s">
        <v>179</v>
      </c>
      <c r="G59" s="200" t="s">
        <v>268</v>
      </c>
      <c r="H59" s="200" t="s">
        <v>72</v>
      </c>
      <c r="I59" s="198" t="s">
        <v>584</v>
      </c>
      <c r="J59" s="198" t="s">
        <v>583</v>
      </c>
      <c r="K59" s="198" t="s">
        <v>587</v>
      </c>
      <c r="L59" s="199" t="s">
        <v>268</v>
      </c>
      <c r="M59" s="200" t="s">
        <v>268</v>
      </c>
      <c r="N59" s="197">
        <v>4</v>
      </c>
      <c r="O59" s="201" t="s">
        <v>180</v>
      </c>
      <c r="P59" s="200" t="s">
        <v>268</v>
      </c>
      <c r="Q59" s="196" t="s">
        <v>179</v>
      </c>
      <c r="R59" s="197" t="s">
        <v>600</v>
      </c>
      <c r="S59" s="200" t="s">
        <v>72</v>
      </c>
      <c r="T59" s="197" t="s">
        <v>603</v>
      </c>
      <c r="U59" s="197">
        <v>3</v>
      </c>
      <c r="V59" s="200" t="s">
        <v>268</v>
      </c>
      <c r="W59" s="199" t="s">
        <v>179</v>
      </c>
      <c r="X59" s="200" t="s">
        <v>268</v>
      </c>
      <c r="Y59" s="196" t="s">
        <v>179</v>
      </c>
      <c r="Z59" s="200" t="s">
        <v>268</v>
      </c>
      <c r="AA59" s="200" t="s">
        <v>268</v>
      </c>
      <c r="AB59" s="198" t="str">
        <f t="shared" ref="AB59" si="9">I59</f>
        <v>24,99 (3x 8,33)</v>
      </c>
      <c r="AC59" s="200" t="s">
        <v>268</v>
      </c>
      <c r="AD59" s="202">
        <v>0.2</v>
      </c>
      <c r="AE59" s="202">
        <v>0.1</v>
      </c>
      <c r="AF59" s="200" t="s">
        <v>452</v>
      </c>
      <c r="AG59" s="196" t="s">
        <v>179</v>
      </c>
      <c r="AH59" s="200" t="s">
        <v>268</v>
      </c>
      <c r="AI59" s="200" t="s">
        <v>268</v>
      </c>
      <c r="AJ59" s="200" t="s">
        <v>268</v>
      </c>
      <c r="AK59" s="196" t="s">
        <v>179</v>
      </c>
      <c r="AL59" s="197">
        <v>10.3</v>
      </c>
    </row>
    <row r="60" spans="1:38" s="217" customFormat="1" x14ac:dyDescent="0.2">
      <c r="A60" s="99">
        <v>58</v>
      </c>
      <c r="B60" s="216" t="s">
        <v>665</v>
      </c>
      <c r="C60" s="196"/>
      <c r="D60" s="197" t="s">
        <v>461</v>
      </c>
      <c r="E60" s="196" t="s">
        <v>179</v>
      </c>
      <c r="F60" s="196" t="s">
        <v>179</v>
      </c>
      <c r="G60" s="200"/>
      <c r="H60" s="200"/>
      <c r="I60" s="198" t="s">
        <v>655</v>
      </c>
      <c r="J60" s="198" t="s">
        <v>656</v>
      </c>
      <c r="K60" s="198" t="s">
        <v>657</v>
      </c>
      <c r="L60" s="199"/>
      <c r="M60" s="200"/>
      <c r="N60" s="197">
        <v>4</v>
      </c>
      <c r="O60" s="201" t="s">
        <v>180</v>
      </c>
      <c r="P60" s="200"/>
      <c r="Q60" s="196" t="s">
        <v>179</v>
      </c>
      <c r="R60" s="197" t="s">
        <v>600</v>
      </c>
      <c r="S60" s="200"/>
      <c r="T60" s="202" t="s">
        <v>643</v>
      </c>
      <c r="U60" s="197">
        <v>3</v>
      </c>
      <c r="V60" s="200"/>
      <c r="W60" s="199" t="s">
        <v>179</v>
      </c>
      <c r="X60" s="200"/>
      <c r="Y60" s="199" t="s">
        <v>179</v>
      </c>
      <c r="Z60" s="200"/>
      <c r="AA60" s="200"/>
      <c r="AB60" s="198" t="s">
        <v>655</v>
      </c>
      <c r="AC60" s="200"/>
      <c r="AD60" s="202">
        <v>0.2</v>
      </c>
      <c r="AE60" s="202">
        <v>0.1</v>
      </c>
      <c r="AF60" s="200" t="s">
        <v>637</v>
      </c>
      <c r="AG60" s="196" t="s">
        <v>179</v>
      </c>
      <c r="AH60" s="200"/>
      <c r="AI60" s="200"/>
      <c r="AJ60" s="200"/>
      <c r="AK60" s="196" t="s">
        <v>179</v>
      </c>
      <c r="AL60" s="197">
        <v>10.3</v>
      </c>
    </row>
    <row r="61" spans="1:38" s="217" customFormat="1" x14ac:dyDescent="0.2">
      <c r="A61" s="99">
        <v>59</v>
      </c>
      <c r="B61" s="216" t="s">
        <v>666</v>
      </c>
      <c r="C61" s="196"/>
      <c r="D61" s="197" t="s">
        <v>461</v>
      </c>
      <c r="E61" s="196" t="s">
        <v>179</v>
      </c>
      <c r="F61" s="196" t="s">
        <v>179</v>
      </c>
      <c r="G61" s="200"/>
      <c r="H61" s="200"/>
      <c r="I61" s="198" t="s">
        <v>659</v>
      </c>
      <c r="J61" s="198" t="s">
        <v>660</v>
      </c>
      <c r="K61" s="198" t="s">
        <v>647</v>
      </c>
      <c r="L61" s="199"/>
      <c r="M61" s="200"/>
      <c r="N61" s="197">
        <v>4</v>
      </c>
      <c r="O61" s="201" t="s">
        <v>180</v>
      </c>
      <c r="P61" s="200"/>
      <c r="Q61" s="196" t="s">
        <v>179</v>
      </c>
      <c r="R61" s="197" t="s">
        <v>600</v>
      </c>
      <c r="S61" s="200"/>
      <c r="T61" s="197" t="s">
        <v>648</v>
      </c>
      <c r="U61" s="197">
        <v>3</v>
      </c>
      <c r="V61" s="200"/>
      <c r="W61" s="199" t="s">
        <v>179</v>
      </c>
      <c r="X61" s="200"/>
      <c r="Y61" s="199" t="s">
        <v>179</v>
      </c>
      <c r="Z61" s="200"/>
      <c r="AA61" s="200"/>
      <c r="AB61" s="198" t="s">
        <v>659</v>
      </c>
      <c r="AC61" s="200"/>
      <c r="AD61" s="202">
        <v>0.2</v>
      </c>
      <c r="AE61" s="202">
        <v>0.1</v>
      </c>
      <c r="AF61" s="200" t="s">
        <v>637</v>
      </c>
      <c r="AG61" s="196" t="s">
        <v>179</v>
      </c>
      <c r="AH61" s="200"/>
      <c r="AI61" s="200"/>
      <c r="AJ61" s="200"/>
      <c r="AK61" s="196" t="s">
        <v>179</v>
      </c>
      <c r="AL61" s="197">
        <v>10.3</v>
      </c>
    </row>
    <row r="62" spans="1:38" s="217" customFormat="1" x14ac:dyDescent="0.2">
      <c r="A62" s="99">
        <v>60</v>
      </c>
      <c r="B62" s="216" t="s">
        <v>667</v>
      </c>
      <c r="C62" s="196"/>
      <c r="D62" s="197" t="s">
        <v>461</v>
      </c>
      <c r="E62" s="196" t="s">
        <v>179</v>
      </c>
      <c r="F62" s="196" t="s">
        <v>179</v>
      </c>
      <c r="G62" s="200"/>
      <c r="H62" s="200"/>
      <c r="I62" s="198" t="s">
        <v>662</v>
      </c>
      <c r="J62" s="198" t="s">
        <v>663</v>
      </c>
      <c r="K62" s="198" t="s">
        <v>664</v>
      </c>
      <c r="L62" s="199"/>
      <c r="M62" s="200"/>
      <c r="N62" s="197">
        <v>4</v>
      </c>
      <c r="O62" s="201" t="s">
        <v>180</v>
      </c>
      <c r="P62" s="200"/>
      <c r="Q62" s="196" t="s">
        <v>179</v>
      </c>
      <c r="R62" s="197" t="s">
        <v>600</v>
      </c>
      <c r="S62" s="200"/>
      <c r="T62" s="197" t="s">
        <v>653</v>
      </c>
      <c r="U62" s="197">
        <v>3</v>
      </c>
      <c r="V62" s="200"/>
      <c r="W62" s="199" t="s">
        <v>179</v>
      </c>
      <c r="X62" s="200"/>
      <c r="Y62" s="199" t="s">
        <v>179</v>
      </c>
      <c r="Z62" s="200"/>
      <c r="AA62" s="200"/>
      <c r="AB62" s="198" t="s">
        <v>662</v>
      </c>
      <c r="AC62" s="200"/>
      <c r="AD62" s="202">
        <v>0.2</v>
      </c>
      <c r="AE62" s="202">
        <v>0.1</v>
      </c>
      <c r="AF62" s="200" t="s">
        <v>637</v>
      </c>
      <c r="AG62" s="196" t="s">
        <v>179</v>
      </c>
      <c r="AH62" s="200"/>
      <c r="AI62" s="200"/>
      <c r="AJ62" s="200"/>
      <c r="AK62" s="196" t="s">
        <v>179</v>
      </c>
      <c r="AL62" s="197">
        <v>10.3</v>
      </c>
    </row>
    <row r="63" spans="1:38" s="55" customFormat="1" x14ac:dyDescent="0.2">
      <c r="A63" s="99">
        <v>61</v>
      </c>
      <c r="B63" s="97"/>
      <c r="C63" s="73"/>
      <c r="D63" s="77"/>
      <c r="E63" s="73"/>
      <c r="F63" s="73"/>
      <c r="G63" s="73"/>
      <c r="H63" s="75"/>
      <c r="I63" s="122"/>
      <c r="J63" s="74"/>
      <c r="K63" s="74"/>
      <c r="L63" s="79"/>
      <c r="M63" s="76"/>
      <c r="N63" s="77"/>
      <c r="O63" s="78"/>
      <c r="P63" s="76"/>
      <c r="Q63" s="73"/>
      <c r="R63" s="77"/>
      <c r="S63" s="76" t="s">
        <v>72</v>
      </c>
      <c r="T63" s="77"/>
      <c r="U63" s="77"/>
      <c r="V63" s="76"/>
      <c r="W63" s="79"/>
      <c r="X63" s="76"/>
      <c r="Y63" s="73"/>
      <c r="Z63" s="76"/>
      <c r="AA63" s="76"/>
      <c r="AB63" s="122"/>
      <c r="AC63" s="76"/>
      <c r="AD63" s="80"/>
      <c r="AE63" s="80"/>
      <c r="AF63" s="76"/>
      <c r="AG63" s="73"/>
      <c r="AH63" s="76"/>
      <c r="AI63" s="76"/>
      <c r="AJ63" s="76"/>
      <c r="AK63" s="73"/>
      <c r="AL63" s="77"/>
    </row>
    <row r="64" spans="1:38" s="55" customFormat="1" x14ac:dyDescent="0.2">
      <c r="A64" s="99">
        <v>62</v>
      </c>
      <c r="B64" s="97" t="s">
        <v>493</v>
      </c>
      <c r="C64" s="73"/>
      <c r="D64" s="77" t="s">
        <v>461</v>
      </c>
      <c r="E64" s="73" t="s">
        <v>179</v>
      </c>
      <c r="F64" s="73" t="s">
        <v>179</v>
      </c>
      <c r="G64" s="73" t="s">
        <v>179</v>
      </c>
      <c r="H64" s="75">
        <v>2.6</v>
      </c>
      <c r="I64" s="122">
        <v>8.09</v>
      </c>
      <c r="J64" s="74">
        <v>2.15</v>
      </c>
      <c r="K64" s="75">
        <v>5.0999999999999996</v>
      </c>
      <c r="L64" s="79" t="s">
        <v>268</v>
      </c>
      <c r="M64" s="73" t="s">
        <v>179</v>
      </c>
      <c r="N64" s="77">
        <v>24</v>
      </c>
      <c r="O64" s="78" t="s">
        <v>180</v>
      </c>
      <c r="P64" s="79" t="s">
        <v>179</v>
      </c>
      <c r="Q64" s="76" t="s">
        <v>268</v>
      </c>
      <c r="R64" s="77" t="s">
        <v>181</v>
      </c>
      <c r="S64" s="76" t="s">
        <v>268</v>
      </c>
      <c r="T64" s="77">
        <v>1</v>
      </c>
      <c r="U64" s="77">
        <v>3</v>
      </c>
      <c r="V64" s="76" t="s">
        <v>268</v>
      </c>
      <c r="W64" s="79" t="s">
        <v>179</v>
      </c>
      <c r="X64" s="76" t="s">
        <v>268</v>
      </c>
      <c r="Y64" s="73" t="s">
        <v>179</v>
      </c>
      <c r="Z64" s="76" t="s">
        <v>268</v>
      </c>
      <c r="AA64" s="76" t="s">
        <v>268</v>
      </c>
      <c r="AB64" s="122">
        <f t="shared" si="1"/>
        <v>8.09</v>
      </c>
      <c r="AC64" s="76" t="s">
        <v>268</v>
      </c>
      <c r="AD64" s="80">
        <v>0.2</v>
      </c>
      <c r="AE64" s="80">
        <v>0.1</v>
      </c>
      <c r="AF64" s="76" t="s">
        <v>452</v>
      </c>
      <c r="AG64" s="73" t="s">
        <v>179</v>
      </c>
      <c r="AH64" s="76" t="s">
        <v>268</v>
      </c>
      <c r="AI64" s="76" t="s">
        <v>268</v>
      </c>
      <c r="AJ64" s="76" t="s">
        <v>268</v>
      </c>
      <c r="AK64" s="73" t="s">
        <v>179</v>
      </c>
      <c r="AL64" s="77">
        <v>9.5</v>
      </c>
    </row>
    <row r="65" spans="1:38" s="55" customFormat="1" x14ac:dyDescent="0.2">
      <c r="A65" s="99">
        <v>63</v>
      </c>
      <c r="B65" s="97" t="s">
        <v>617</v>
      </c>
      <c r="C65" s="73"/>
      <c r="D65" s="77" t="s">
        <v>461</v>
      </c>
      <c r="E65" s="73" t="s">
        <v>179</v>
      </c>
      <c r="F65" s="73" t="s">
        <v>179</v>
      </c>
      <c r="G65" s="73" t="s">
        <v>179</v>
      </c>
      <c r="H65" s="75">
        <v>2.6</v>
      </c>
      <c r="I65" s="122">
        <v>8.1</v>
      </c>
      <c r="J65" s="74">
        <v>2.4</v>
      </c>
      <c r="K65" s="75">
        <v>5.0999999999999996</v>
      </c>
      <c r="L65" s="79" t="s">
        <v>268</v>
      </c>
      <c r="M65" s="73" t="s">
        <v>179</v>
      </c>
      <c r="N65" s="77">
        <v>24</v>
      </c>
      <c r="O65" s="78" t="s">
        <v>180</v>
      </c>
      <c r="P65" s="79" t="s">
        <v>179</v>
      </c>
      <c r="Q65" s="76" t="s">
        <v>268</v>
      </c>
      <c r="R65" s="77" t="s">
        <v>181</v>
      </c>
      <c r="S65" s="76" t="s">
        <v>268</v>
      </c>
      <c r="T65" s="77">
        <v>1</v>
      </c>
      <c r="U65" s="77">
        <v>3</v>
      </c>
      <c r="V65" s="76" t="s">
        <v>268</v>
      </c>
      <c r="W65" s="79" t="s">
        <v>179</v>
      </c>
      <c r="X65" s="76" t="s">
        <v>268</v>
      </c>
      <c r="Y65" s="73" t="s">
        <v>179</v>
      </c>
      <c r="Z65" s="76" t="s">
        <v>268</v>
      </c>
      <c r="AA65" s="76" t="s">
        <v>268</v>
      </c>
      <c r="AB65" s="122">
        <f t="shared" ref="AB65" si="10">I65</f>
        <v>8.1</v>
      </c>
      <c r="AC65" s="76" t="s">
        <v>268</v>
      </c>
      <c r="AD65" s="80">
        <v>0.2</v>
      </c>
      <c r="AE65" s="80">
        <v>0.1</v>
      </c>
      <c r="AF65" s="76" t="s">
        <v>452</v>
      </c>
      <c r="AG65" s="73" t="s">
        <v>179</v>
      </c>
      <c r="AH65" s="76" t="s">
        <v>268</v>
      </c>
      <c r="AI65" s="76" t="s">
        <v>268</v>
      </c>
      <c r="AJ65" s="76" t="s">
        <v>268</v>
      </c>
      <c r="AK65" s="73" t="s">
        <v>179</v>
      </c>
      <c r="AL65" s="77">
        <v>9.5</v>
      </c>
    </row>
    <row r="66" spans="1:38" s="55" customFormat="1" x14ac:dyDescent="0.2">
      <c r="A66" s="99">
        <v>64</v>
      </c>
      <c r="B66" s="97" t="s">
        <v>494</v>
      </c>
      <c r="C66" s="73"/>
      <c r="D66" s="77" t="s">
        <v>461</v>
      </c>
      <c r="E66" s="73" t="s">
        <v>179</v>
      </c>
      <c r="F66" s="73" t="s">
        <v>179</v>
      </c>
      <c r="G66" s="73" t="s">
        <v>179</v>
      </c>
      <c r="H66" s="75">
        <v>2.6</v>
      </c>
      <c r="I66" s="122">
        <v>11.3</v>
      </c>
      <c r="J66" s="74">
        <v>3.03</v>
      </c>
      <c r="K66" s="75">
        <v>6.4</v>
      </c>
      <c r="L66" s="79" t="s">
        <v>268</v>
      </c>
      <c r="M66" s="73" t="s">
        <v>179</v>
      </c>
      <c r="N66" s="77">
        <v>26</v>
      </c>
      <c r="O66" s="78" t="s">
        <v>180</v>
      </c>
      <c r="P66" s="79" t="s">
        <v>179</v>
      </c>
      <c r="Q66" s="76" t="s">
        <v>268</v>
      </c>
      <c r="R66" s="77" t="s">
        <v>181</v>
      </c>
      <c r="S66" s="76" t="s">
        <v>268</v>
      </c>
      <c r="T66" s="77">
        <v>1</v>
      </c>
      <c r="U66" s="77">
        <v>3</v>
      </c>
      <c r="V66" s="76" t="s">
        <v>268</v>
      </c>
      <c r="W66" s="79" t="s">
        <v>179</v>
      </c>
      <c r="X66" s="76" t="s">
        <v>268</v>
      </c>
      <c r="Y66" s="73" t="s">
        <v>179</v>
      </c>
      <c r="Z66" s="76" t="s">
        <v>268</v>
      </c>
      <c r="AA66" s="76" t="s">
        <v>268</v>
      </c>
      <c r="AB66" s="122">
        <f t="shared" si="1"/>
        <v>11.3</v>
      </c>
      <c r="AC66" s="76" t="s">
        <v>268</v>
      </c>
      <c r="AD66" s="80">
        <v>0.2</v>
      </c>
      <c r="AE66" s="80">
        <v>0.1</v>
      </c>
      <c r="AF66" s="76" t="s">
        <v>452</v>
      </c>
      <c r="AG66" s="73" t="s">
        <v>179</v>
      </c>
      <c r="AH66" s="76" t="s">
        <v>268</v>
      </c>
      <c r="AI66" s="76" t="s">
        <v>268</v>
      </c>
      <c r="AJ66" s="76" t="s">
        <v>268</v>
      </c>
      <c r="AK66" s="73" t="s">
        <v>179</v>
      </c>
      <c r="AL66" s="77">
        <v>19.600000000000001</v>
      </c>
    </row>
    <row r="67" spans="1:38" s="55" customFormat="1" x14ac:dyDescent="0.2">
      <c r="A67" s="99">
        <v>65</v>
      </c>
      <c r="B67" s="97" t="s">
        <v>618</v>
      </c>
      <c r="C67" s="73"/>
      <c r="D67" s="77" t="s">
        <v>461</v>
      </c>
      <c r="E67" s="73" t="s">
        <v>179</v>
      </c>
      <c r="F67" s="73" t="s">
        <v>179</v>
      </c>
      <c r="G67" s="73" t="s">
        <v>179</v>
      </c>
      <c r="H67" s="75">
        <v>2.6</v>
      </c>
      <c r="I67" s="122">
        <v>11.28</v>
      </c>
      <c r="J67" s="74">
        <v>3.03</v>
      </c>
      <c r="K67" s="75">
        <v>6.4</v>
      </c>
      <c r="L67" s="79" t="s">
        <v>268</v>
      </c>
      <c r="M67" s="73" t="s">
        <v>179</v>
      </c>
      <c r="N67" s="77">
        <v>26</v>
      </c>
      <c r="O67" s="78" t="s">
        <v>180</v>
      </c>
      <c r="P67" s="79" t="s">
        <v>179</v>
      </c>
      <c r="Q67" s="76" t="s">
        <v>268</v>
      </c>
      <c r="R67" s="77" t="s">
        <v>181</v>
      </c>
      <c r="S67" s="76" t="s">
        <v>268</v>
      </c>
      <c r="T67" s="77">
        <v>1</v>
      </c>
      <c r="U67" s="77">
        <v>3</v>
      </c>
      <c r="V67" s="76" t="s">
        <v>268</v>
      </c>
      <c r="W67" s="79" t="s">
        <v>179</v>
      </c>
      <c r="X67" s="76" t="s">
        <v>268</v>
      </c>
      <c r="Y67" s="73" t="s">
        <v>179</v>
      </c>
      <c r="Z67" s="76" t="s">
        <v>268</v>
      </c>
      <c r="AA67" s="76" t="s">
        <v>268</v>
      </c>
      <c r="AB67" s="122">
        <f t="shared" ref="AB67" si="11">I67</f>
        <v>11.28</v>
      </c>
      <c r="AC67" s="76" t="s">
        <v>268</v>
      </c>
      <c r="AD67" s="80">
        <v>0.2</v>
      </c>
      <c r="AE67" s="80">
        <v>0.1</v>
      </c>
      <c r="AF67" s="76" t="s">
        <v>452</v>
      </c>
      <c r="AG67" s="73" t="s">
        <v>179</v>
      </c>
      <c r="AH67" s="76" t="s">
        <v>268</v>
      </c>
      <c r="AI67" s="76" t="s">
        <v>268</v>
      </c>
      <c r="AJ67" s="76" t="s">
        <v>268</v>
      </c>
      <c r="AK67" s="73" t="s">
        <v>179</v>
      </c>
      <c r="AL67" s="77">
        <v>19.600000000000001</v>
      </c>
    </row>
    <row r="68" spans="1:38" s="55" customFormat="1" x14ac:dyDescent="0.2">
      <c r="A68" s="99">
        <v>66</v>
      </c>
      <c r="B68" s="97" t="s">
        <v>495</v>
      </c>
      <c r="C68" s="73"/>
      <c r="D68" s="77" t="s">
        <v>461</v>
      </c>
      <c r="E68" s="73" t="s">
        <v>179</v>
      </c>
      <c r="F68" s="73" t="s">
        <v>179</v>
      </c>
      <c r="G68" s="73" t="s">
        <v>179</v>
      </c>
      <c r="H68" s="75">
        <v>2.6</v>
      </c>
      <c r="I68" s="122">
        <v>15.73</v>
      </c>
      <c r="J68" s="74">
        <v>4.3499999999999996</v>
      </c>
      <c r="K68" s="75">
        <v>8.4</v>
      </c>
      <c r="L68" s="79" t="s">
        <v>268</v>
      </c>
      <c r="M68" s="73" t="s">
        <v>179</v>
      </c>
      <c r="N68" s="77">
        <v>29</v>
      </c>
      <c r="O68" s="78" t="s">
        <v>180</v>
      </c>
      <c r="P68" s="79" t="s">
        <v>179</v>
      </c>
      <c r="Q68" s="76" t="s">
        <v>268</v>
      </c>
      <c r="R68" s="77" t="s">
        <v>181</v>
      </c>
      <c r="S68" s="76" t="s">
        <v>268</v>
      </c>
      <c r="T68" s="77">
        <v>1</v>
      </c>
      <c r="U68" s="77">
        <v>3</v>
      </c>
      <c r="V68" s="76" t="s">
        <v>268</v>
      </c>
      <c r="W68" s="79" t="s">
        <v>179</v>
      </c>
      <c r="X68" s="76" t="s">
        <v>268</v>
      </c>
      <c r="Y68" s="73" t="s">
        <v>179</v>
      </c>
      <c r="Z68" s="76" t="s">
        <v>268</v>
      </c>
      <c r="AA68" s="76" t="s">
        <v>268</v>
      </c>
      <c r="AB68" s="122">
        <f t="shared" si="1"/>
        <v>15.73</v>
      </c>
      <c r="AC68" s="76" t="s">
        <v>268</v>
      </c>
      <c r="AD68" s="80">
        <v>0.3</v>
      </c>
      <c r="AE68" s="80">
        <v>0.2</v>
      </c>
      <c r="AF68" s="76" t="s">
        <v>452</v>
      </c>
      <c r="AG68" s="73" t="s">
        <v>179</v>
      </c>
      <c r="AH68" s="76" t="s">
        <v>268</v>
      </c>
      <c r="AI68" s="76" t="s">
        <v>268</v>
      </c>
      <c r="AJ68" s="76" t="s">
        <v>268</v>
      </c>
      <c r="AK68" s="73" t="s">
        <v>179</v>
      </c>
      <c r="AL68" s="77">
        <v>27.3</v>
      </c>
    </row>
    <row r="69" spans="1:38" s="55" customFormat="1" x14ac:dyDescent="0.2">
      <c r="A69" s="99">
        <v>67</v>
      </c>
      <c r="B69" s="97" t="s">
        <v>619</v>
      </c>
      <c r="C69" s="73"/>
      <c r="D69" s="77" t="s">
        <v>461</v>
      </c>
      <c r="E69" s="73" t="s">
        <v>179</v>
      </c>
      <c r="F69" s="73" t="s">
        <v>179</v>
      </c>
      <c r="G69" s="73" t="s">
        <v>179</v>
      </c>
      <c r="H69" s="75">
        <v>2.6</v>
      </c>
      <c r="I69" s="122">
        <v>14.82</v>
      </c>
      <c r="J69" s="74">
        <v>4.2300000000000004</v>
      </c>
      <c r="K69" s="75">
        <v>8.4</v>
      </c>
      <c r="L69" s="79" t="s">
        <v>268</v>
      </c>
      <c r="M69" s="73" t="s">
        <v>179</v>
      </c>
      <c r="N69" s="77">
        <v>29</v>
      </c>
      <c r="O69" s="78" t="s">
        <v>180</v>
      </c>
      <c r="P69" s="79" t="s">
        <v>179</v>
      </c>
      <c r="Q69" s="76" t="s">
        <v>268</v>
      </c>
      <c r="R69" s="77" t="s">
        <v>181</v>
      </c>
      <c r="S69" s="76" t="s">
        <v>268</v>
      </c>
      <c r="T69" s="77">
        <v>1</v>
      </c>
      <c r="U69" s="77">
        <v>3</v>
      </c>
      <c r="V69" s="76" t="s">
        <v>268</v>
      </c>
      <c r="W69" s="79" t="s">
        <v>179</v>
      </c>
      <c r="X69" s="76" t="s">
        <v>268</v>
      </c>
      <c r="Y69" s="73" t="s">
        <v>179</v>
      </c>
      <c r="Z69" s="76" t="s">
        <v>268</v>
      </c>
      <c r="AA69" s="76" t="s">
        <v>268</v>
      </c>
      <c r="AB69" s="122">
        <f t="shared" ref="AB69" si="12">I69</f>
        <v>14.82</v>
      </c>
      <c r="AC69" s="76" t="s">
        <v>268</v>
      </c>
      <c r="AD69" s="80">
        <v>0.3</v>
      </c>
      <c r="AE69" s="80">
        <v>0.2</v>
      </c>
      <c r="AF69" s="76" t="s">
        <v>452</v>
      </c>
      <c r="AG69" s="73" t="s">
        <v>179</v>
      </c>
      <c r="AH69" s="76" t="s">
        <v>268</v>
      </c>
      <c r="AI69" s="76" t="s">
        <v>268</v>
      </c>
      <c r="AJ69" s="76" t="s">
        <v>268</v>
      </c>
      <c r="AK69" s="73" t="s">
        <v>179</v>
      </c>
      <c r="AL69" s="77">
        <v>27.3</v>
      </c>
    </row>
    <row r="70" spans="1:38" s="55" customFormat="1" x14ac:dyDescent="0.2">
      <c r="A70" s="99">
        <v>68</v>
      </c>
      <c r="B70" s="97"/>
      <c r="C70" s="73"/>
      <c r="D70" s="77"/>
      <c r="E70" s="73"/>
      <c r="F70" s="73"/>
      <c r="G70" s="73"/>
      <c r="H70" s="75"/>
      <c r="I70" s="122"/>
      <c r="J70" s="74"/>
      <c r="K70" s="75"/>
      <c r="L70" s="79"/>
      <c r="M70" s="73"/>
      <c r="N70" s="77"/>
      <c r="O70" s="78"/>
      <c r="P70" s="79"/>
      <c r="Q70" s="76"/>
      <c r="R70" s="77"/>
      <c r="S70" s="76"/>
      <c r="T70" s="77"/>
      <c r="U70" s="77"/>
      <c r="V70" s="76"/>
      <c r="W70" s="79"/>
      <c r="X70" s="76"/>
      <c r="Y70" s="73"/>
      <c r="Z70" s="76"/>
      <c r="AA70" s="76"/>
      <c r="AB70" s="122"/>
      <c r="AC70" s="76"/>
      <c r="AD70" s="80"/>
      <c r="AE70" s="80"/>
      <c r="AF70" s="76"/>
      <c r="AG70" s="73"/>
      <c r="AH70" s="76"/>
      <c r="AI70" s="76"/>
      <c r="AJ70" s="76"/>
      <c r="AK70" s="73"/>
      <c r="AL70" s="77"/>
    </row>
    <row r="71" spans="1:38" s="55" customFormat="1" x14ac:dyDescent="0.2">
      <c r="A71" s="99">
        <v>69</v>
      </c>
      <c r="B71" s="207" t="s">
        <v>613</v>
      </c>
      <c r="C71" s="73"/>
      <c r="D71" s="77"/>
      <c r="E71" s="73"/>
      <c r="F71" s="73"/>
      <c r="G71" s="73"/>
      <c r="H71" s="75"/>
      <c r="I71" s="122"/>
      <c r="J71" s="74"/>
      <c r="K71" s="75"/>
      <c r="L71" s="79"/>
      <c r="M71" s="73"/>
      <c r="N71" s="77"/>
      <c r="O71" s="78"/>
      <c r="P71" s="79"/>
      <c r="Q71" s="76"/>
      <c r="R71" s="77"/>
      <c r="S71" s="76"/>
      <c r="T71" s="77"/>
      <c r="U71" s="77"/>
      <c r="V71" s="76"/>
      <c r="W71" s="79"/>
      <c r="X71" s="76"/>
      <c r="Y71" s="73"/>
      <c r="Z71" s="76"/>
      <c r="AA71" s="76"/>
      <c r="AB71" s="122"/>
      <c r="AC71" s="76"/>
      <c r="AD71" s="80"/>
      <c r="AE71" s="80"/>
      <c r="AF71" s="76"/>
      <c r="AG71" s="73"/>
      <c r="AH71" s="76"/>
      <c r="AI71" s="76"/>
      <c r="AJ71" s="76"/>
      <c r="AK71" s="73"/>
      <c r="AL71" s="77"/>
    </row>
    <row r="72" spans="1:38" s="55" customFormat="1" x14ac:dyDescent="0.2">
      <c r="A72" s="99">
        <v>70</v>
      </c>
      <c r="B72" s="97"/>
      <c r="C72" s="73"/>
      <c r="D72" s="77"/>
      <c r="E72" s="73"/>
      <c r="F72" s="73"/>
      <c r="G72" s="73"/>
      <c r="H72" s="75"/>
      <c r="I72" s="122"/>
      <c r="J72" s="74"/>
      <c r="K72" s="75"/>
      <c r="L72" s="79"/>
      <c r="M72" s="73"/>
      <c r="N72" s="77"/>
      <c r="O72" s="78"/>
      <c r="P72" s="79"/>
      <c r="Q72" s="76"/>
      <c r="R72" s="77"/>
      <c r="S72" s="76"/>
      <c r="T72" s="77"/>
      <c r="U72" s="77"/>
      <c r="V72" s="76"/>
      <c r="W72" s="79"/>
      <c r="X72" s="76"/>
      <c r="Y72" s="73"/>
      <c r="Z72" s="76"/>
      <c r="AA72" s="76"/>
      <c r="AB72" s="122"/>
      <c r="AC72" s="76"/>
      <c r="AD72" s="80"/>
      <c r="AE72" s="80"/>
      <c r="AF72" s="76"/>
      <c r="AG72" s="73"/>
      <c r="AH72" s="76"/>
      <c r="AI72" s="76"/>
      <c r="AJ72" s="76"/>
      <c r="AK72" s="73"/>
      <c r="AL72" s="77"/>
    </row>
    <row r="73" spans="1:38" s="55" customFormat="1" x14ac:dyDescent="0.2">
      <c r="A73" s="99">
        <v>71</v>
      </c>
      <c r="B73" s="97" t="s">
        <v>624</v>
      </c>
      <c r="C73" s="73"/>
      <c r="D73" s="77" t="s">
        <v>461</v>
      </c>
      <c r="E73" s="73" t="s">
        <v>179</v>
      </c>
      <c r="F73" s="73" t="s">
        <v>179</v>
      </c>
      <c r="G73" s="73" t="s">
        <v>179</v>
      </c>
      <c r="H73" s="75">
        <v>3</v>
      </c>
      <c r="I73" s="122">
        <v>1.96</v>
      </c>
      <c r="J73" s="74">
        <v>0.43</v>
      </c>
      <c r="K73" s="74">
        <v>1.87</v>
      </c>
      <c r="L73" s="79" t="s">
        <v>268</v>
      </c>
      <c r="M73" s="73"/>
      <c r="N73" s="77" t="s">
        <v>622</v>
      </c>
      <c r="O73" s="78" t="s">
        <v>180</v>
      </c>
      <c r="P73" s="79"/>
      <c r="Q73" s="79" t="s">
        <v>179</v>
      </c>
      <c r="R73" s="77" t="s">
        <v>541</v>
      </c>
      <c r="S73" s="76" t="s">
        <v>268</v>
      </c>
      <c r="T73" s="77">
        <v>1</v>
      </c>
      <c r="U73" s="77">
        <v>3</v>
      </c>
      <c r="V73" s="79" t="s">
        <v>179</v>
      </c>
      <c r="W73" s="76" t="s">
        <v>268</v>
      </c>
      <c r="X73" s="76" t="s">
        <v>268</v>
      </c>
      <c r="Y73" s="73" t="s">
        <v>179</v>
      </c>
      <c r="Z73" s="76" t="s">
        <v>268</v>
      </c>
      <c r="AA73" s="76" t="s">
        <v>268</v>
      </c>
      <c r="AB73" s="122">
        <v>4.1900000000000004</v>
      </c>
      <c r="AC73" s="76" t="s">
        <v>268</v>
      </c>
      <c r="AD73" s="76" t="s">
        <v>543</v>
      </c>
      <c r="AE73" s="80">
        <v>0.1</v>
      </c>
      <c r="AF73" s="76" t="s">
        <v>452</v>
      </c>
      <c r="AG73" s="76" t="s">
        <v>268</v>
      </c>
      <c r="AH73" s="76" t="s">
        <v>268</v>
      </c>
      <c r="AI73" s="73" t="s">
        <v>179</v>
      </c>
      <c r="AJ73" s="76" t="s">
        <v>268</v>
      </c>
      <c r="AK73" s="73" t="s">
        <v>179</v>
      </c>
      <c r="AL73" s="122">
        <f>AB73</f>
        <v>4.1900000000000004</v>
      </c>
    </row>
    <row r="74" spans="1:38" s="55" customFormat="1" x14ac:dyDescent="0.2">
      <c r="A74" s="99">
        <v>72</v>
      </c>
      <c r="B74" s="97" t="s">
        <v>625</v>
      </c>
      <c r="C74" s="73"/>
      <c r="D74" s="77" t="s">
        <v>461</v>
      </c>
      <c r="E74" s="73" t="s">
        <v>179</v>
      </c>
      <c r="F74" s="73" t="s">
        <v>179</v>
      </c>
      <c r="G74" s="73" t="s">
        <v>179</v>
      </c>
      <c r="H74" s="75">
        <v>3</v>
      </c>
      <c r="I74" s="122">
        <v>2.37</v>
      </c>
      <c r="J74" s="74">
        <v>0.52</v>
      </c>
      <c r="K74" s="74">
        <v>2.2599999999999998</v>
      </c>
      <c r="L74" s="79" t="s">
        <v>268</v>
      </c>
      <c r="M74" s="73"/>
      <c r="N74" s="77" t="s">
        <v>622</v>
      </c>
      <c r="O74" s="78" t="s">
        <v>180</v>
      </c>
      <c r="P74" s="79"/>
      <c r="Q74" s="79" t="s">
        <v>179</v>
      </c>
      <c r="R74" s="77" t="s">
        <v>541</v>
      </c>
      <c r="S74" s="76" t="s">
        <v>268</v>
      </c>
      <c r="T74" s="77">
        <v>1</v>
      </c>
      <c r="U74" s="77">
        <v>3</v>
      </c>
      <c r="V74" s="79" t="s">
        <v>179</v>
      </c>
      <c r="W74" s="76" t="s">
        <v>268</v>
      </c>
      <c r="X74" s="76" t="s">
        <v>268</v>
      </c>
      <c r="Y74" s="73" t="s">
        <v>179</v>
      </c>
      <c r="Z74" s="76" t="s">
        <v>268</v>
      </c>
      <c r="AA74" s="76" t="s">
        <v>268</v>
      </c>
      <c r="AB74" s="122">
        <v>6.57</v>
      </c>
      <c r="AC74" s="76" t="s">
        <v>268</v>
      </c>
      <c r="AD74" s="76" t="s">
        <v>543</v>
      </c>
      <c r="AE74" s="80">
        <v>0.1</v>
      </c>
      <c r="AF74" s="76" t="s">
        <v>452</v>
      </c>
      <c r="AG74" s="76" t="s">
        <v>268</v>
      </c>
      <c r="AH74" s="76" t="s">
        <v>268</v>
      </c>
      <c r="AI74" s="73" t="s">
        <v>179</v>
      </c>
      <c r="AJ74" s="76" t="s">
        <v>268</v>
      </c>
      <c r="AK74" s="73" t="s">
        <v>179</v>
      </c>
      <c r="AL74" s="122">
        <f t="shared" ref="AL74:AL77" si="13">AB74</f>
        <v>6.57</v>
      </c>
    </row>
    <row r="75" spans="1:38" s="55" customFormat="1" x14ac:dyDescent="0.2">
      <c r="A75" s="99">
        <v>73</v>
      </c>
      <c r="B75" s="97" t="s">
        <v>626</v>
      </c>
      <c r="C75" s="73"/>
      <c r="D75" s="77" t="s">
        <v>461</v>
      </c>
      <c r="E75" s="73" t="s">
        <v>179</v>
      </c>
      <c r="F75" s="73" t="s">
        <v>179</v>
      </c>
      <c r="G75" s="73" t="s">
        <v>179</v>
      </c>
      <c r="H75" s="75">
        <v>3</v>
      </c>
      <c r="I75" s="122">
        <v>2.78</v>
      </c>
      <c r="J75" s="74">
        <v>0.6</v>
      </c>
      <c r="K75" s="74">
        <v>2.61</v>
      </c>
      <c r="L75" s="79" t="s">
        <v>268</v>
      </c>
      <c r="M75" s="73"/>
      <c r="N75" s="77" t="s">
        <v>622</v>
      </c>
      <c r="O75" s="78" t="s">
        <v>180</v>
      </c>
      <c r="P75" s="79"/>
      <c r="Q75" s="79" t="s">
        <v>179</v>
      </c>
      <c r="R75" s="77" t="s">
        <v>541</v>
      </c>
      <c r="S75" s="76" t="s">
        <v>268</v>
      </c>
      <c r="T75" s="77">
        <v>1</v>
      </c>
      <c r="U75" s="77">
        <v>3</v>
      </c>
      <c r="V75" s="79" t="s">
        <v>179</v>
      </c>
      <c r="W75" s="76" t="s">
        <v>268</v>
      </c>
      <c r="X75" s="76" t="s">
        <v>268</v>
      </c>
      <c r="Y75" s="73" t="s">
        <v>179</v>
      </c>
      <c r="Z75" s="76" t="s">
        <v>268</v>
      </c>
      <c r="AA75" s="76" t="s">
        <v>268</v>
      </c>
      <c r="AB75" s="122">
        <v>7.64</v>
      </c>
      <c r="AC75" s="76" t="s">
        <v>268</v>
      </c>
      <c r="AD75" s="76" t="s">
        <v>543</v>
      </c>
      <c r="AE75" s="80">
        <v>0.1</v>
      </c>
      <c r="AF75" s="76" t="s">
        <v>452</v>
      </c>
      <c r="AG75" s="76" t="s">
        <v>268</v>
      </c>
      <c r="AH75" s="76" t="s">
        <v>268</v>
      </c>
      <c r="AI75" s="73" t="s">
        <v>179</v>
      </c>
      <c r="AJ75" s="76" t="s">
        <v>268</v>
      </c>
      <c r="AK75" s="73" t="s">
        <v>179</v>
      </c>
      <c r="AL75" s="122">
        <f t="shared" si="13"/>
        <v>7.64</v>
      </c>
    </row>
    <row r="76" spans="1:38" s="55" customFormat="1" x14ac:dyDescent="0.2">
      <c r="A76" s="99">
        <v>74</v>
      </c>
      <c r="B76" s="97" t="s">
        <v>627</v>
      </c>
      <c r="C76" s="73"/>
      <c r="D76" s="77" t="s">
        <v>461</v>
      </c>
      <c r="E76" s="73" t="s">
        <v>179</v>
      </c>
      <c r="F76" s="73" t="s">
        <v>179</v>
      </c>
      <c r="G76" s="73" t="s">
        <v>179</v>
      </c>
      <c r="H76" s="75">
        <v>3</v>
      </c>
      <c r="I76" s="122">
        <v>4.1900000000000004</v>
      </c>
      <c r="J76" s="74">
        <v>0.84</v>
      </c>
      <c r="K76" s="74">
        <v>3.65</v>
      </c>
      <c r="L76" s="79" t="s">
        <v>268</v>
      </c>
      <c r="M76" s="73"/>
      <c r="N76" s="77" t="s">
        <v>623</v>
      </c>
      <c r="O76" s="78" t="s">
        <v>180</v>
      </c>
      <c r="P76" s="79"/>
      <c r="Q76" s="79" t="s">
        <v>179</v>
      </c>
      <c r="R76" s="77" t="s">
        <v>541</v>
      </c>
      <c r="S76" s="76" t="s">
        <v>268</v>
      </c>
      <c r="T76" s="77">
        <v>1</v>
      </c>
      <c r="U76" s="77">
        <v>3</v>
      </c>
      <c r="V76" s="79" t="s">
        <v>179</v>
      </c>
      <c r="W76" s="76" t="s">
        <v>268</v>
      </c>
      <c r="X76" s="76" t="s">
        <v>268</v>
      </c>
      <c r="Y76" s="73" t="s">
        <v>179</v>
      </c>
      <c r="Z76" s="76" t="s">
        <v>268</v>
      </c>
      <c r="AA76" s="76" t="s">
        <v>268</v>
      </c>
      <c r="AB76" s="122">
        <v>12.05</v>
      </c>
      <c r="AC76" s="76" t="s">
        <v>268</v>
      </c>
      <c r="AD76" s="76" t="s">
        <v>543</v>
      </c>
      <c r="AE76" s="80">
        <v>0.1</v>
      </c>
      <c r="AF76" s="76" t="s">
        <v>452</v>
      </c>
      <c r="AG76" s="76" t="s">
        <v>268</v>
      </c>
      <c r="AH76" s="76" t="s">
        <v>268</v>
      </c>
      <c r="AI76" s="73" t="s">
        <v>179</v>
      </c>
      <c r="AJ76" s="76" t="s">
        <v>268</v>
      </c>
      <c r="AK76" s="73" t="s">
        <v>179</v>
      </c>
      <c r="AL76" s="122">
        <f t="shared" si="13"/>
        <v>12.05</v>
      </c>
    </row>
    <row r="77" spans="1:38" s="55" customFormat="1" x14ac:dyDescent="0.2">
      <c r="A77" s="99">
        <v>75</v>
      </c>
      <c r="B77" s="97" t="s">
        <v>628</v>
      </c>
      <c r="C77" s="73"/>
      <c r="D77" s="77" t="s">
        <v>461</v>
      </c>
      <c r="E77" s="73" t="s">
        <v>179</v>
      </c>
      <c r="F77" s="73" t="s">
        <v>179</v>
      </c>
      <c r="G77" s="73" t="s">
        <v>179</v>
      </c>
      <c r="H77" s="75">
        <v>3</v>
      </c>
      <c r="I77" s="122">
        <v>5.18</v>
      </c>
      <c r="J77" s="74">
        <v>1.07</v>
      </c>
      <c r="K77" s="74">
        <v>4.6500000000000004</v>
      </c>
      <c r="L77" s="79" t="s">
        <v>268</v>
      </c>
      <c r="M77" s="73"/>
      <c r="N77" s="77" t="s">
        <v>623</v>
      </c>
      <c r="O77" s="78" t="s">
        <v>180</v>
      </c>
      <c r="P77" s="79"/>
      <c r="Q77" s="79" t="s">
        <v>179</v>
      </c>
      <c r="R77" s="77" t="s">
        <v>541</v>
      </c>
      <c r="S77" s="76" t="s">
        <v>268</v>
      </c>
      <c r="T77" s="77">
        <v>1</v>
      </c>
      <c r="U77" s="77">
        <v>3</v>
      </c>
      <c r="V77" s="79" t="s">
        <v>179</v>
      </c>
      <c r="W77" s="76" t="s">
        <v>268</v>
      </c>
      <c r="X77" s="76" t="s">
        <v>268</v>
      </c>
      <c r="Y77" s="73" t="s">
        <v>179</v>
      </c>
      <c r="Z77" s="76" t="s">
        <v>268</v>
      </c>
      <c r="AA77" s="76" t="s">
        <v>268</v>
      </c>
      <c r="AB77" s="122">
        <v>13.5</v>
      </c>
      <c r="AC77" s="76" t="s">
        <v>268</v>
      </c>
      <c r="AD77" s="76" t="s">
        <v>543</v>
      </c>
      <c r="AE77" s="80">
        <v>0.1</v>
      </c>
      <c r="AF77" s="76" t="s">
        <v>452</v>
      </c>
      <c r="AG77" s="76" t="s">
        <v>268</v>
      </c>
      <c r="AH77" s="76" t="s">
        <v>268</v>
      </c>
      <c r="AI77" s="73" t="s">
        <v>179</v>
      </c>
      <c r="AJ77" s="76" t="s">
        <v>268</v>
      </c>
      <c r="AK77" s="73" t="s">
        <v>179</v>
      </c>
      <c r="AL77" s="122">
        <f t="shared" si="13"/>
        <v>13.5</v>
      </c>
    </row>
    <row r="78" spans="1:38" s="55" customFormat="1" x14ac:dyDescent="0.2">
      <c r="A78" s="99">
        <v>76</v>
      </c>
      <c r="B78" s="97"/>
      <c r="C78" s="73"/>
      <c r="D78" s="77"/>
      <c r="E78" s="73"/>
      <c r="F78" s="73"/>
      <c r="G78" s="73"/>
      <c r="H78" s="75"/>
      <c r="I78" s="122"/>
      <c r="J78" s="74"/>
      <c r="K78" s="74"/>
      <c r="L78" s="79"/>
      <c r="M78" s="73"/>
      <c r="N78" s="77"/>
      <c r="O78" s="78"/>
      <c r="P78" s="79"/>
      <c r="Q78" s="79"/>
      <c r="R78" s="77"/>
      <c r="S78" s="76"/>
      <c r="T78" s="77"/>
      <c r="U78" s="77"/>
      <c r="V78" s="79"/>
      <c r="W78" s="76"/>
      <c r="X78" s="76"/>
      <c r="Y78" s="73"/>
      <c r="Z78" s="76"/>
      <c r="AA78" s="76"/>
      <c r="AB78" s="122"/>
      <c r="AC78" s="76"/>
      <c r="AD78" s="76"/>
      <c r="AE78" s="80"/>
      <c r="AF78" s="76"/>
      <c r="AG78" s="76"/>
      <c r="AH78" s="76"/>
      <c r="AI78" s="73"/>
      <c r="AJ78" s="76"/>
      <c r="AK78" s="73"/>
      <c r="AL78" s="122"/>
    </row>
    <row r="79" spans="1:38" s="55" customFormat="1" x14ac:dyDescent="0.2">
      <c r="A79" s="99">
        <v>77</v>
      </c>
      <c r="B79" s="97" t="s">
        <v>633</v>
      </c>
      <c r="C79" s="73"/>
      <c r="D79" s="77">
        <v>175</v>
      </c>
      <c r="E79" s="73" t="s">
        <v>179</v>
      </c>
      <c r="F79" s="73" t="s">
        <v>179</v>
      </c>
      <c r="G79" s="73" t="s">
        <v>179</v>
      </c>
      <c r="H79" s="75">
        <v>3</v>
      </c>
      <c r="I79" s="122">
        <v>1.96</v>
      </c>
      <c r="J79" s="74">
        <v>0.43</v>
      </c>
      <c r="K79" s="74">
        <v>1.87</v>
      </c>
      <c r="L79" s="79" t="s">
        <v>268</v>
      </c>
      <c r="M79" s="73"/>
      <c r="N79" s="77" t="s">
        <v>622</v>
      </c>
      <c r="O79" s="78" t="s">
        <v>180</v>
      </c>
      <c r="P79" s="79"/>
      <c r="Q79" s="79" t="s">
        <v>179</v>
      </c>
      <c r="R79" s="77" t="s">
        <v>541</v>
      </c>
      <c r="S79" s="76" t="s">
        <v>268</v>
      </c>
      <c r="T79" s="77">
        <v>1</v>
      </c>
      <c r="U79" s="77">
        <v>3</v>
      </c>
      <c r="V79" s="79" t="s">
        <v>179</v>
      </c>
      <c r="W79" s="76" t="s">
        <v>268</v>
      </c>
      <c r="X79" s="76" t="s">
        <v>268</v>
      </c>
      <c r="Y79" s="73" t="s">
        <v>179</v>
      </c>
      <c r="Z79" s="76" t="s">
        <v>268</v>
      </c>
      <c r="AA79" s="76" t="s">
        <v>268</v>
      </c>
      <c r="AB79" s="122">
        <v>4.1900000000000004</v>
      </c>
      <c r="AC79" s="76" t="s">
        <v>268</v>
      </c>
      <c r="AD79" s="76" t="s">
        <v>543</v>
      </c>
      <c r="AE79" s="80">
        <v>0.1</v>
      </c>
      <c r="AF79" s="76" t="s">
        <v>452</v>
      </c>
      <c r="AG79" s="76" t="s">
        <v>268</v>
      </c>
      <c r="AH79" s="76" t="s">
        <v>268</v>
      </c>
      <c r="AI79" s="73" t="s">
        <v>179</v>
      </c>
      <c r="AJ79" s="76" t="s">
        <v>268</v>
      </c>
      <c r="AK79" s="73" t="s">
        <v>179</v>
      </c>
      <c r="AL79" s="122">
        <f>AB79</f>
        <v>4.1900000000000004</v>
      </c>
    </row>
    <row r="80" spans="1:38" s="55" customFormat="1" x14ac:dyDescent="0.2">
      <c r="A80" s="99">
        <v>78</v>
      </c>
      <c r="B80" s="97" t="s">
        <v>629</v>
      </c>
      <c r="C80" s="73"/>
      <c r="D80" s="77">
        <v>175</v>
      </c>
      <c r="E80" s="73" t="s">
        <v>179</v>
      </c>
      <c r="F80" s="73" t="s">
        <v>179</v>
      </c>
      <c r="G80" s="73" t="s">
        <v>179</v>
      </c>
      <c r="H80" s="75">
        <v>3</v>
      </c>
      <c r="I80" s="122">
        <v>2.37</v>
      </c>
      <c r="J80" s="74">
        <v>0.52</v>
      </c>
      <c r="K80" s="74">
        <v>2.2599999999999998</v>
      </c>
      <c r="L80" s="79" t="s">
        <v>268</v>
      </c>
      <c r="M80" s="73"/>
      <c r="N80" s="77" t="s">
        <v>622</v>
      </c>
      <c r="O80" s="78" t="s">
        <v>180</v>
      </c>
      <c r="P80" s="79"/>
      <c r="Q80" s="79" t="s">
        <v>179</v>
      </c>
      <c r="R80" s="77" t="s">
        <v>541</v>
      </c>
      <c r="S80" s="76" t="s">
        <v>268</v>
      </c>
      <c r="T80" s="77">
        <v>1</v>
      </c>
      <c r="U80" s="77">
        <v>3</v>
      </c>
      <c r="V80" s="79" t="s">
        <v>179</v>
      </c>
      <c r="W80" s="76" t="s">
        <v>268</v>
      </c>
      <c r="X80" s="76" t="s">
        <v>268</v>
      </c>
      <c r="Y80" s="73" t="s">
        <v>179</v>
      </c>
      <c r="Z80" s="76" t="s">
        <v>268</v>
      </c>
      <c r="AA80" s="76" t="s">
        <v>268</v>
      </c>
      <c r="AB80" s="122">
        <v>6.57</v>
      </c>
      <c r="AC80" s="76" t="s">
        <v>268</v>
      </c>
      <c r="AD80" s="76" t="s">
        <v>543</v>
      </c>
      <c r="AE80" s="80">
        <v>0.1</v>
      </c>
      <c r="AF80" s="76" t="s">
        <v>452</v>
      </c>
      <c r="AG80" s="76" t="s">
        <v>268</v>
      </c>
      <c r="AH80" s="76" t="s">
        <v>268</v>
      </c>
      <c r="AI80" s="73" t="s">
        <v>179</v>
      </c>
      <c r="AJ80" s="76" t="s">
        <v>268</v>
      </c>
      <c r="AK80" s="73" t="s">
        <v>179</v>
      </c>
      <c r="AL80" s="122">
        <f t="shared" ref="AL80:AL83" si="14">AB80</f>
        <v>6.57</v>
      </c>
    </row>
    <row r="81" spans="1:38" s="55" customFormat="1" x14ac:dyDescent="0.2">
      <c r="A81" s="99">
        <v>79</v>
      </c>
      <c r="B81" s="97" t="s">
        <v>630</v>
      </c>
      <c r="C81" s="73"/>
      <c r="D81" s="77">
        <v>175</v>
      </c>
      <c r="E81" s="73" t="s">
        <v>179</v>
      </c>
      <c r="F81" s="73" t="s">
        <v>179</v>
      </c>
      <c r="G81" s="73" t="s">
        <v>179</v>
      </c>
      <c r="H81" s="75">
        <v>3</v>
      </c>
      <c r="I81" s="122">
        <v>2.78</v>
      </c>
      <c r="J81" s="74">
        <v>0.6</v>
      </c>
      <c r="K81" s="74">
        <v>2.61</v>
      </c>
      <c r="L81" s="79" t="s">
        <v>268</v>
      </c>
      <c r="M81" s="73"/>
      <c r="N81" s="77" t="s">
        <v>622</v>
      </c>
      <c r="O81" s="78" t="s">
        <v>180</v>
      </c>
      <c r="P81" s="79"/>
      <c r="Q81" s="79" t="s">
        <v>179</v>
      </c>
      <c r="R81" s="77" t="s">
        <v>541</v>
      </c>
      <c r="S81" s="76" t="s">
        <v>268</v>
      </c>
      <c r="T81" s="77">
        <v>1</v>
      </c>
      <c r="U81" s="77">
        <v>3</v>
      </c>
      <c r="V81" s="79" t="s">
        <v>179</v>
      </c>
      <c r="W81" s="76" t="s">
        <v>268</v>
      </c>
      <c r="X81" s="76" t="s">
        <v>268</v>
      </c>
      <c r="Y81" s="73" t="s">
        <v>179</v>
      </c>
      <c r="Z81" s="76" t="s">
        <v>268</v>
      </c>
      <c r="AA81" s="76" t="s">
        <v>268</v>
      </c>
      <c r="AB81" s="122">
        <v>7.64</v>
      </c>
      <c r="AC81" s="76" t="s">
        <v>268</v>
      </c>
      <c r="AD81" s="76" t="s">
        <v>543</v>
      </c>
      <c r="AE81" s="80">
        <v>0.1</v>
      </c>
      <c r="AF81" s="76" t="s">
        <v>452</v>
      </c>
      <c r="AG81" s="76" t="s">
        <v>268</v>
      </c>
      <c r="AH81" s="76" t="s">
        <v>268</v>
      </c>
      <c r="AI81" s="73" t="s">
        <v>179</v>
      </c>
      <c r="AJ81" s="76" t="s">
        <v>268</v>
      </c>
      <c r="AK81" s="73" t="s">
        <v>179</v>
      </c>
      <c r="AL81" s="122">
        <f t="shared" si="14"/>
        <v>7.64</v>
      </c>
    </row>
    <row r="82" spans="1:38" s="55" customFormat="1" x14ac:dyDescent="0.2">
      <c r="A82" s="99">
        <v>80</v>
      </c>
      <c r="B82" s="97" t="s">
        <v>631</v>
      </c>
      <c r="C82" s="73"/>
      <c r="D82" s="77">
        <v>175</v>
      </c>
      <c r="E82" s="73" t="s">
        <v>179</v>
      </c>
      <c r="F82" s="73" t="s">
        <v>179</v>
      </c>
      <c r="G82" s="73" t="s">
        <v>179</v>
      </c>
      <c r="H82" s="75">
        <v>3</v>
      </c>
      <c r="I82" s="122">
        <v>4.1900000000000004</v>
      </c>
      <c r="J82" s="74">
        <v>0.84</v>
      </c>
      <c r="K82" s="74">
        <v>3.65</v>
      </c>
      <c r="L82" s="79" t="s">
        <v>268</v>
      </c>
      <c r="M82" s="73"/>
      <c r="N82" s="77" t="s">
        <v>623</v>
      </c>
      <c r="O82" s="78" t="s">
        <v>180</v>
      </c>
      <c r="P82" s="79"/>
      <c r="Q82" s="79" t="s">
        <v>179</v>
      </c>
      <c r="R82" s="77" t="s">
        <v>541</v>
      </c>
      <c r="S82" s="76" t="s">
        <v>268</v>
      </c>
      <c r="T82" s="77">
        <v>1</v>
      </c>
      <c r="U82" s="77">
        <v>3</v>
      </c>
      <c r="V82" s="79" t="s">
        <v>179</v>
      </c>
      <c r="W82" s="76" t="s">
        <v>268</v>
      </c>
      <c r="X82" s="76" t="s">
        <v>268</v>
      </c>
      <c r="Y82" s="73" t="s">
        <v>179</v>
      </c>
      <c r="Z82" s="76" t="s">
        <v>268</v>
      </c>
      <c r="AA82" s="76" t="s">
        <v>268</v>
      </c>
      <c r="AB82" s="122">
        <v>12.05</v>
      </c>
      <c r="AC82" s="76" t="s">
        <v>268</v>
      </c>
      <c r="AD82" s="76" t="s">
        <v>543</v>
      </c>
      <c r="AE82" s="80">
        <v>0.1</v>
      </c>
      <c r="AF82" s="76" t="s">
        <v>452</v>
      </c>
      <c r="AG82" s="76" t="s">
        <v>268</v>
      </c>
      <c r="AH82" s="76" t="s">
        <v>268</v>
      </c>
      <c r="AI82" s="73" t="s">
        <v>179</v>
      </c>
      <c r="AJ82" s="76" t="s">
        <v>268</v>
      </c>
      <c r="AK82" s="73" t="s">
        <v>179</v>
      </c>
      <c r="AL82" s="122">
        <f t="shared" si="14"/>
        <v>12.05</v>
      </c>
    </row>
    <row r="83" spans="1:38" s="55" customFormat="1" x14ac:dyDescent="0.2">
      <c r="A83" s="99">
        <v>81</v>
      </c>
      <c r="B83" s="97" t="s">
        <v>632</v>
      </c>
      <c r="C83" s="73"/>
      <c r="D83" s="77">
        <v>175</v>
      </c>
      <c r="E83" s="73" t="s">
        <v>179</v>
      </c>
      <c r="F83" s="73" t="s">
        <v>179</v>
      </c>
      <c r="G83" s="73" t="s">
        <v>179</v>
      </c>
      <c r="H83" s="75">
        <v>3</v>
      </c>
      <c r="I83" s="122">
        <v>5.18</v>
      </c>
      <c r="J83" s="74">
        <v>1.07</v>
      </c>
      <c r="K83" s="74">
        <v>4.6500000000000004</v>
      </c>
      <c r="L83" s="79" t="s">
        <v>268</v>
      </c>
      <c r="M83" s="73"/>
      <c r="N83" s="77" t="s">
        <v>623</v>
      </c>
      <c r="O83" s="78" t="s">
        <v>180</v>
      </c>
      <c r="P83" s="79"/>
      <c r="Q83" s="79" t="s">
        <v>179</v>
      </c>
      <c r="R83" s="77" t="s">
        <v>541</v>
      </c>
      <c r="S83" s="76" t="s">
        <v>268</v>
      </c>
      <c r="T83" s="77">
        <v>1</v>
      </c>
      <c r="U83" s="77">
        <v>3</v>
      </c>
      <c r="V83" s="79" t="s">
        <v>179</v>
      </c>
      <c r="W83" s="76" t="s">
        <v>268</v>
      </c>
      <c r="X83" s="76" t="s">
        <v>268</v>
      </c>
      <c r="Y83" s="73" t="s">
        <v>179</v>
      </c>
      <c r="Z83" s="76" t="s">
        <v>268</v>
      </c>
      <c r="AA83" s="76" t="s">
        <v>268</v>
      </c>
      <c r="AB83" s="122">
        <v>13.5</v>
      </c>
      <c r="AC83" s="76" t="s">
        <v>268</v>
      </c>
      <c r="AD83" s="76" t="s">
        <v>543</v>
      </c>
      <c r="AE83" s="80">
        <v>0.1</v>
      </c>
      <c r="AF83" s="76" t="s">
        <v>452</v>
      </c>
      <c r="AG83" s="76" t="s">
        <v>268</v>
      </c>
      <c r="AH83" s="76" t="s">
        <v>268</v>
      </c>
      <c r="AI83" s="73" t="s">
        <v>179</v>
      </c>
      <c r="AJ83" s="76" t="s">
        <v>268</v>
      </c>
      <c r="AK83" s="73" t="s">
        <v>179</v>
      </c>
      <c r="AL83" s="122">
        <f t="shared" si="14"/>
        <v>13.5</v>
      </c>
    </row>
    <row r="84" spans="1:38" s="55" customFormat="1" x14ac:dyDescent="0.2">
      <c r="A84" s="99">
        <v>82</v>
      </c>
      <c r="B84" s="97"/>
      <c r="C84" s="73"/>
      <c r="D84" s="77"/>
      <c r="E84" s="73"/>
      <c r="F84" s="73"/>
      <c r="G84" s="73"/>
      <c r="H84" s="75"/>
      <c r="I84" s="122"/>
      <c r="J84" s="74"/>
      <c r="K84" s="75"/>
      <c r="L84" s="79"/>
      <c r="M84" s="73"/>
      <c r="N84" s="77"/>
      <c r="O84" s="78"/>
      <c r="P84" s="79"/>
      <c r="Q84" s="76"/>
      <c r="R84" s="77"/>
      <c r="S84" s="76"/>
      <c r="T84" s="77"/>
      <c r="U84" s="77"/>
      <c r="V84" s="76"/>
      <c r="W84" s="79"/>
      <c r="X84" s="76"/>
      <c r="Y84" s="73"/>
      <c r="Z84" s="76"/>
      <c r="AA84" s="76"/>
      <c r="AB84" s="122"/>
      <c r="AC84" s="76"/>
      <c r="AD84" s="80"/>
      <c r="AE84" s="80"/>
      <c r="AF84" s="76"/>
      <c r="AG84" s="73"/>
      <c r="AH84" s="76"/>
      <c r="AI84" s="76"/>
      <c r="AJ84" s="76"/>
      <c r="AK84" s="73"/>
      <c r="AL84" s="77"/>
    </row>
    <row r="85" spans="1:38" s="209" customFormat="1" x14ac:dyDescent="0.2">
      <c r="A85" s="99">
        <v>83</v>
      </c>
      <c r="B85" s="211" t="s">
        <v>672</v>
      </c>
      <c r="C85" s="210"/>
      <c r="D85" s="86" t="s">
        <v>461</v>
      </c>
      <c r="E85" s="210" t="s">
        <v>179</v>
      </c>
      <c r="F85" s="210" t="s">
        <v>179</v>
      </c>
      <c r="G85" s="210"/>
      <c r="H85" s="212"/>
      <c r="I85" s="213">
        <v>5.4</v>
      </c>
      <c r="J85" s="85">
        <v>1.23</v>
      </c>
      <c r="K85" s="85">
        <v>3.07</v>
      </c>
      <c r="L85" s="54"/>
      <c r="M85" s="210" t="s">
        <v>179</v>
      </c>
      <c r="N85" s="86">
        <v>9</v>
      </c>
      <c r="O85" s="87" t="s">
        <v>180</v>
      </c>
      <c r="P85" s="54" t="s">
        <v>179</v>
      </c>
      <c r="Q85" s="54"/>
      <c r="R85" s="86" t="s">
        <v>181</v>
      </c>
      <c r="S85" s="215"/>
      <c r="T85" s="86">
        <v>1</v>
      </c>
      <c r="U85" s="86">
        <v>3</v>
      </c>
      <c r="V85" s="54" t="s">
        <v>179</v>
      </c>
      <c r="W85" s="215"/>
      <c r="X85" s="215"/>
      <c r="Y85" s="210" t="s">
        <v>179</v>
      </c>
      <c r="Z85" s="215"/>
      <c r="AA85" s="215"/>
      <c r="AB85" s="213">
        <v>5.4</v>
      </c>
      <c r="AC85" s="215"/>
      <c r="AD85" s="215" t="s">
        <v>543</v>
      </c>
      <c r="AE85" s="88">
        <v>0.1</v>
      </c>
      <c r="AF85" s="215" t="s">
        <v>452</v>
      </c>
      <c r="AG85" s="215"/>
      <c r="AH85" s="215"/>
      <c r="AI85" s="210" t="s">
        <v>179</v>
      </c>
      <c r="AJ85" s="215"/>
      <c r="AK85" s="210" t="s">
        <v>179</v>
      </c>
      <c r="AL85" s="213">
        <v>5.4</v>
      </c>
    </row>
    <row r="86" spans="1:38" s="209" customFormat="1" x14ac:dyDescent="0.2">
      <c r="A86" s="99">
        <v>84</v>
      </c>
      <c r="B86" s="211" t="s">
        <v>673</v>
      </c>
      <c r="C86" s="210"/>
      <c r="D86" s="86" t="s">
        <v>461</v>
      </c>
      <c r="E86" s="210" t="s">
        <v>179</v>
      </c>
      <c r="F86" s="210" t="s">
        <v>179</v>
      </c>
      <c r="G86" s="210"/>
      <c r="H86" s="212"/>
      <c r="I86" s="213">
        <v>7.3</v>
      </c>
      <c r="J86" s="85">
        <v>1.55</v>
      </c>
      <c r="K86" s="85">
        <v>3.43</v>
      </c>
      <c r="L86" s="54"/>
      <c r="M86" s="210" t="s">
        <v>179</v>
      </c>
      <c r="N86" s="86">
        <v>10</v>
      </c>
      <c r="O86" s="87" t="s">
        <v>180</v>
      </c>
      <c r="P86" s="54" t="s">
        <v>179</v>
      </c>
      <c r="Q86" s="54"/>
      <c r="R86" s="86" t="s">
        <v>181</v>
      </c>
      <c r="S86" s="215"/>
      <c r="T86" s="86">
        <v>1</v>
      </c>
      <c r="U86" s="86">
        <v>3</v>
      </c>
      <c r="V86" s="54" t="s">
        <v>179</v>
      </c>
      <c r="W86" s="215"/>
      <c r="X86" s="215"/>
      <c r="Y86" s="210" t="s">
        <v>179</v>
      </c>
      <c r="Z86" s="215"/>
      <c r="AA86" s="215"/>
      <c r="AB86" s="213">
        <v>7.3</v>
      </c>
      <c r="AC86" s="215"/>
      <c r="AD86" s="215" t="s">
        <v>543</v>
      </c>
      <c r="AE86" s="88">
        <v>0.1</v>
      </c>
      <c r="AF86" s="215" t="s">
        <v>452</v>
      </c>
      <c r="AG86" s="215"/>
      <c r="AH86" s="215"/>
      <c r="AI86" s="210" t="s">
        <v>179</v>
      </c>
      <c r="AJ86" s="215"/>
      <c r="AK86" s="210" t="s">
        <v>179</v>
      </c>
      <c r="AL86" s="213">
        <v>7.3</v>
      </c>
    </row>
    <row r="87" spans="1:38" s="209" customFormat="1" x14ac:dyDescent="0.2">
      <c r="A87" s="99">
        <v>85</v>
      </c>
      <c r="B87" s="211" t="s">
        <v>674</v>
      </c>
      <c r="C87" s="210"/>
      <c r="D87" s="86" t="s">
        <v>461</v>
      </c>
      <c r="E87" s="210" t="s">
        <v>179</v>
      </c>
      <c r="F87" s="210" t="s">
        <v>179</v>
      </c>
      <c r="G87" s="210"/>
      <c r="H87" s="212"/>
      <c r="I87" s="213">
        <v>10</v>
      </c>
      <c r="J87" s="85">
        <v>2.04</v>
      </c>
      <c r="K87" s="85">
        <v>4.4800000000000004</v>
      </c>
      <c r="L87" s="54"/>
      <c r="M87" s="210" t="s">
        <v>179</v>
      </c>
      <c r="N87" s="86">
        <v>11</v>
      </c>
      <c r="O87" s="87" t="s">
        <v>180</v>
      </c>
      <c r="P87" s="54" t="s">
        <v>179</v>
      </c>
      <c r="Q87" s="54"/>
      <c r="R87" s="86" t="s">
        <v>181</v>
      </c>
      <c r="S87" s="215"/>
      <c r="T87" s="86">
        <v>1</v>
      </c>
      <c r="U87" s="86">
        <v>3</v>
      </c>
      <c r="V87" s="54" t="s">
        <v>179</v>
      </c>
      <c r="W87" s="215"/>
      <c r="X87" s="215"/>
      <c r="Y87" s="210" t="s">
        <v>179</v>
      </c>
      <c r="Z87" s="215"/>
      <c r="AA87" s="215"/>
      <c r="AB87" s="213">
        <v>10</v>
      </c>
      <c r="AC87" s="215"/>
      <c r="AD87" s="215" t="s">
        <v>543</v>
      </c>
      <c r="AE87" s="88">
        <v>0.1</v>
      </c>
      <c r="AF87" s="215" t="s">
        <v>452</v>
      </c>
      <c r="AG87" s="215"/>
      <c r="AH87" s="215"/>
      <c r="AI87" s="210" t="s">
        <v>179</v>
      </c>
      <c r="AJ87" s="215"/>
      <c r="AK87" s="210" t="s">
        <v>179</v>
      </c>
      <c r="AL87" s="213">
        <v>10</v>
      </c>
    </row>
    <row r="88" spans="1:38" s="209" customFormat="1" x14ac:dyDescent="0.2">
      <c r="A88" s="99">
        <v>86</v>
      </c>
      <c r="B88" s="211" t="s">
        <v>675</v>
      </c>
      <c r="C88" s="210"/>
      <c r="D88" s="86" t="s">
        <v>461</v>
      </c>
      <c r="E88" s="210" t="s">
        <v>179</v>
      </c>
      <c r="F88" s="210" t="s">
        <v>179</v>
      </c>
      <c r="G88" s="210"/>
      <c r="H88" s="212"/>
      <c r="I88" s="213">
        <v>12.5</v>
      </c>
      <c r="J88" s="85">
        <v>2.65</v>
      </c>
      <c r="K88" s="85">
        <v>6.33</v>
      </c>
      <c r="L88" s="54"/>
      <c r="M88" s="210" t="s">
        <v>179</v>
      </c>
      <c r="N88" s="86">
        <v>20</v>
      </c>
      <c r="O88" s="87" t="s">
        <v>180</v>
      </c>
      <c r="P88" s="54" t="s">
        <v>179</v>
      </c>
      <c r="Q88" s="54"/>
      <c r="R88" s="86" t="s">
        <v>181</v>
      </c>
      <c r="S88" s="215"/>
      <c r="T88" s="86">
        <v>1</v>
      </c>
      <c r="U88" s="86">
        <v>3</v>
      </c>
      <c r="V88" s="54" t="s">
        <v>179</v>
      </c>
      <c r="W88" s="215"/>
      <c r="X88" s="215"/>
      <c r="Y88" s="210" t="s">
        <v>179</v>
      </c>
      <c r="Z88" s="215"/>
      <c r="AA88" s="215"/>
      <c r="AB88" s="213">
        <v>12.5</v>
      </c>
      <c r="AC88" s="215"/>
      <c r="AD88" s="215" t="s">
        <v>543</v>
      </c>
      <c r="AE88" s="88">
        <v>0.1</v>
      </c>
      <c r="AF88" s="215" t="s">
        <v>452</v>
      </c>
      <c r="AG88" s="215"/>
      <c r="AH88" s="215"/>
      <c r="AI88" s="210" t="s">
        <v>179</v>
      </c>
      <c r="AJ88" s="215"/>
      <c r="AK88" s="210" t="s">
        <v>179</v>
      </c>
      <c r="AL88" s="213">
        <v>12.5</v>
      </c>
    </row>
    <row r="89" spans="1:38" s="209" customFormat="1" x14ac:dyDescent="0.2">
      <c r="A89" s="99">
        <v>87</v>
      </c>
      <c r="B89" s="211" t="s">
        <v>676</v>
      </c>
      <c r="C89" s="210"/>
      <c r="D89" s="86" t="s">
        <v>461</v>
      </c>
      <c r="E89" s="210" t="s">
        <v>179</v>
      </c>
      <c r="F89" s="210" t="s">
        <v>179</v>
      </c>
      <c r="G89" s="210"/>
      <c r="H89" s="212"/>
      <c r="I89" s="213">
        <v>16.8</v>
      </c>
      <c r="J89" s="85">
        <v>3.58</v>
      </c>
      <c r="K89" s="214">
        <v>8.3000000000000007</v>
      </c>
      <c r="L89" s="54"/>
      <c r="M89" s="210" t="s">
        <v>179</v>
      </c>
      <c r="N89" s="86">
        <v>30</v>
      </c>
      <c r="O89" s="87" t="s">
        <v>180</v>
      </c>
      <c r="P89" s="54" t="s">
        <v>179</v>
      </c>
      <c r="Q89" s="54"/>
      <c r="R89" s="86" t="s">
        <v>181</v>
      </c>
      <c r="S89" s="215"/>
      <c r="T89" s="86">
        <v>1</v>
      </c>
      <c r="U89" s="86">
        <v>3</v>
      </c>
      <c r="V89" s="54" t="s">
        <v>179</v>
      </c>
      <c r="W89" s="215"/>
      <c r="X89" s="215"/>
      <c r="Y89" s="210" t="s">
        <v>179</v>
      </c>
      <c r="Z89" s="215"/>
      <c r="AA89" s="215"/>
      <c r="AB89" s="213">
        <v>16.8</v>
      </c>
      <c r="AC89" s="215"/>
      <c r="AD89" s="215" t="s">
        <v>543</v>
      </c>
      <c r="AE89" s="88">
        <v>0.1</v>
      </c>
      <c r="AF89" s="215" t="s">
        <v>452</v>
      </c>
      <c r="AG89" s="215"/>
      <c r="AH89" s="215"/>
      <c r="AI89" s="210" t="s">
        <v>179</v>
      </c>
      <c r="AJ89" s="215"/>
      <c r="AK89" s="210" t="s">
        <v>179</v>
      </c>
      <c r="AL89" s="213">
        <v>16.8</v>
      </c>
    </row>
    <row r="90" spans="1:38" s="55" customFormat="1" x14ac:dyDescent="0.2">
      <c r="A90" s="99">
        <v>88</v>
      </c>
      <c r="B90" s="97"/>
      <c r="C90" s="73"/>
      <c r="D90" s="77"/>
      <c r="E90" s="73"/>
      <c r="F90" s="73"/>
      <c r="G90" s="73"/>
      <c r="H90" s="75"/>
      <c r="I90" s="122"/>
      <c r="J90" s="74"/>
      <c r="K90" s="75"/>
      <c r="L90" s="79"/>
      <c r="M90" s="73"/>
      <c r="N90" s="77"/>
      <c r="O90" s="78"/>
      <c r="P90" s="79"/>
      <c r="Q90" s="76"/>
      <c r="R90" s="77"/>
      <c r="S90" s="76"/>
      <c r="T90" s="77"/>
      <c r="U90" s="77"/>
      <c r="V90" s="76"/>
      <c r="W90" s="79"/>
      <c r="X90" s="76"/>
      <c r="Y90" s="73"/>
      <c r="Z90" s="76"/>
      <c r="AA90" s="76"/>
      <c r="AB90" s="122"/>
      <c r="AC90" s="76"/>
      <c r="AD90" s="80"/>
      <c r="AE90" s="80"/>
      <c r="AF90" s="76"/>
      <c r="AG90" s="73"/>
      <c r="AH90" s="76"/>
      <c r="AI90" s="76"/>
      <c r="AJ90" s="76"/>
      <c r="AK90" s="73"/>
      <c r="AL90" s="77"/>
    </row>
    <row r="91" spans="1:38" s="55" customFormat="1" x14ac:dyDescent="0.2">
      <c r="A91" s="99">
        <v>89</v>
      </c>
      <c r="B91" s="97" t="s">
        <v>527</v>
      </c>
      <c r="C91" s="73"/>
      <c r="D91" s="77" t="s">
        <v>461</v>
      </c>
      <c r="E91" s="73" t="s">
        <v>179</v>
      </c>
      <c r="F91" s="73" t="s">
        <v>179</v>
      </c>
      <c r="G91" s="76" t="s">
        <v>268</v>
      </c>
      <c r="H91" s="75"/>
      <c r="I91" s="122">
        <v>21.5</v>
      </c>
      <c r="J91" s="81">
        <v>4.54</v>
      </c>
      <c r="K91" s="74">
        <v>10</v>
      </c>
      <c r="L91" s="79" t="s">
        <v>268</v>
      </c>
      <c r="M91" s="73" t="s">
        <v>179</v>
      </c>
      <c r="N91" s="77">
        <v>55</v>
      </c>
      <c r="O91" s="78" t="s">
        <v>180</v>
      </c>
      <c r="P91" s="79" t="s">
        <v>179</v>
      </c>
      <c r="Q91" s="76" t="s">
        <v>268</v>
      </c>
      <c r="R91" s="77" t="s">
        <v>181</v>
      </c>
      <c r="S91" s="76" t="s">
        <v>268</v>
      </c>
      <c r="T91" s="77">
        <v>1</v>
      </c>
      <c r="U91" s="77">
        <v>3</v>
      </c>
      <c r="V91" s="79" t="s">
        <v>179</v>
      </c>
      <c r="W91" s="76" t="s">
        <v>268</v>
      </c>
      <c r="X91" s="76" t="s">
        <v>268</v>
      </c>
      <c r="Y91" s="73" t="s">
        <v>179</v>
      </c>
      <c r="Z91" s="76" t="s">
        <v>268</v>
      </c>
      <c r="AA91" s="76" t="s">
        <v>268</v>
      </c>
      <c r="AB91" s="122">
        <f t="shared" si="1"/>
        <v>21.5</v>
      </c>
      <c r="AC91" s="76" t="s">
        <v>268</v>
      </c>
      <c r="AD91" s="76" t="s">
        <v>543</v>
      </c>
      <c r="AE91" s="80">
        <v>0.2</v>
      </c>
      <c r="AF91" s="76" t="s">
        <v>452</v>
      </c>
      <c r="AG91" s="76" t="s">
        <v>268</v>
      </c>
      <c r="AH91" s="76" t="s">
        <v>268</v>
      </c>
      <c r="AI91" s="73" t="s">
        <v>179</v>
      </c>
      <c r="AJ91" s="76" t="s">
        <v>268</v>
      </c>
      <c r="AK91" s="73" t="s">
        <v>179</v>
      </c>
      <c r="AL91" s="77">
        <v>27.3</v>
      </c>
    </row>
    <row r="92" spans="1:38" s="55" customFormat="1" x14ac:dyDescent="0.2">
      <c r="A92" s="99">
        <v>90</v>
      </c>
      <c r="B92" s="97" t="s">
        <v>528</v>
      </c>
      <c r="C92" s="73"/>
      <c r="D92" s="77" t="s">
        <v>461</v>
      </c>
      <c r="E92" s="73" t="s">
        <v>179</v>
      </c>
      <c r="F92" s="73" t="s">
        <v>179</v>
      </c>
      <c r="G92" s="76" t="s">
        <v>268</v>
      </c>
      <c r="H92" s="75"/>
      <c r="I92" s="122">
        <v>29.69</v>
      </c>
      <c r="J92" s="74">
        <v>6.12</v>
      </c>
      <c r="K92" s="75">
        <v>12.9</v>
      </c>
      <c r="L92" s="79" t="s">
        <v>268</v>
      </c>
      <c r="M92" s="73" t="s">
        <v>179</v>
      </c>
      <c r="N92" s="77">
        <v>60</v>
      </c>
      <c r="O92" s="78" t="s">
        <v>180</v>
      </c>
      <c r="P92" s="79" t="s">
        <v>179</v>
      </c>
      <c r="Q92" s="76" t="s">
        <v>268</v>
      </c>
      <c r="R92" s="77" t="s">
        <v>181</v>
      </c>
      <c r="S92" s="76" t="s">
        <v>268</v>
      </c>
      <c r="T92" s="77">
        <v>1</v>
      </c>
      <c r="U92" s="77">
        <v>3</v>
      </c>
      <c r="V92" s="79" t="s">
        <v>179</v>
      </c>
      <c r="W92" s="76" t="s">
        <v>268</v>
      </c>
      <c r="X92" s="76" t="s">
        <v>268</v>
      </c>
      <c r="Y92" s="73" t="s">
        <v>179</v>
      </c>
      <c r="Z92" s="76" t="s">
        <v>268</v>
      </c>
      <c r="AA92" s="76" t="s">
        <v>268</v>
      </c>
      <c r="AB92" s="122">
        <f t="shared" si="1"/>
        <v>29.69</v>
      </c>
      <c r="AC92" s="76" t="s">
        <v>268</v>
      </c>
      <c r="AD92" s="76" t="s">
        <v>543</v>
      </c>
      <c r="AE92" s="80">
        <v>0.2</v>
      </c>
      <c r="AF92" s="76" t="s">
        <v>452</v>
      </c>
      <c r="AG92" s="76" t="s">
        <v>268</v>
      </c>
      <c r="AH92" s="76" t="s">
        <v>268</v>
      </c>
      <c r="AI92" s="73" t="s">
        <v>179</v>
      </c>
      <c r="AJ92" s="76" t="s">
        <v>268</v>
      </c>
      <c r="AK92" s="73" t="s">
        <v>179</v>
      </c>
      <c r="AL92" s="84">
        <v>35</v>
      </c>
    </row>
    <row r="93" spans="1:38" s="55" customFormat="1" x14ac:dyDescent="0.2">
      <c r="A93" s="99">
        <v>91</v>
      </c>
      <c r="B93" s="97" t="s">
        <v>533</v>
      </c>
      <c r="C93" s="73"/>
      <c r="D93" s="77" t="s">
        <v>461</v>
      </c>
      <c r="E93" s="73" t="s">
        <v>179</v>
      </c>
      <c r="F93" s="73" t="s">
        <v>179</v>
      </c>
      <c r="G93" s="76" t="s">
        <v>268</v>
      </c>
      <c r="H93" s="75"/>
      <c r="I93" s="122">
        <v>27.41</v>
      </c>
      <c r="J93" s="74">
        <v>6.32</v>
      </c>
      <c r="K93" s="75">
        <v>14.7</v>
      </c>
      <c r="L93" s="79" t="s">
        <v>268</v>
      </c>
      <c r="M93" s="73" t="s">
        <v>179</v>
      </c>
      <c r="N93" s="77">
        <v>90</v>
      </c>
      <c r="O93" s="78" t="s">
        <v>180</v>
      </c>
      <c r="P93" s="79" t="s">
        <v>179</v>
      </c>
      <c r="Q93" s="76" t="s">
        <v>268</v>
      </c>
      <c r="R93" s="77" t="s">
        <v>181</v>
      </c>
      <c r="S93" s="76" t="s">
        <v>268</v>
      </c>
      <c r="T93" s="77">
        <v>1</v>
      </c>
      <c r="U93" s="77">
        <v>3</v>
      </c>
      <c r="V93" s="79" t="s">
        <v>179</v>
      </c>
      <c r="W93" s="76" t="s">
        <v>268</v>
      </c>
      <c r="X93" s="76" t="s">
        <v>268</v>
      </c>
      <c r="Y93" s="73" t="s">
        <v>179</v>
      </c>
      <c r="Z93" s="76" t="s">
        <v>268</v>
      </c>
      <c r="AA93" s="76" t="s">
        <v>268</v>
      </c>
      <c r="AB93" s="122">
        <f t="shared" si="1"/>
        <v>27.41</v>
      </c>
      <c r="AC93" s="76" t="s">
        <v>268</v>
      </c>
      <c r="AD93" s="76" t="s">
        <v>543</v>
      </c>
      <c r="AE93" s="80">
        <v>0.1</v>
      </c>
      <c r="AF93" s="76" t="s">
        <v>452</v>
      </c>
      <c r="AG93" s="76" t="s">
        <v>268</v>
      </c>
      <c r="AH93" s="76" t="s">
        <v>268</v>
      </c>
      <c r="AI93" s="73" t="s">
        <v>179</v>
      </c>
      <c r="AJ93" s="76" t="s">
        <v>268</v>
      </c>
      <c r="AK93" s="73" t="s">
        <v>179</v>
      </c>
      <c r="AL93" s="77">
        <v>14.4</v>
      </c>
    </row>
    <row r="94" spans="1:38" s="117" customFormat="1" x14ac:dyDescent="0.2">
      <c r="A94" s="99">
        <v>92</v>
      </c>
      <c r="B94" s="97"/>
      <c r="C94" s="73"/>
      <c r="D94" s="77"/>
      <c r="E94" s="73"/>
      <c r="F94" s="79"/>
      <c r="G94" s="79"/>
      <c r="H94" s="84"/>
      <c r="I94" s="119"/>
      <c r="J94" s="77"/>
      <c r="K94" s="84"/>
      <c r="L94" s="116"/>
      <c r="M94" s="79"/>
      <c r="N94" s="77"/>
      <c r="O94" s="78"/>
      <c r="P94" s="79"/>
      <c r="Q94" s="76"/>
      <c r="R94" s="77"/>
      <c r="S94" s="116"/>
      <c r="T94" s="77"/>
      <c r="U94" s="77"/>
      <c r="V94" s="79"/>
      <c r="W94" s="76"/>
      <c r="X94" s="76"/>
      <c r="Y94" s="79"/>
      <c r="Z94" s="76"/>
      <c r="AA94" s="76"/>
      <c r="AB94" s="122"/>
      <c r="AC94" s="76"/>
      <c r="AD94" s="76"/>
      <c r="AE94" s="78"/>
      <c r="AF94" s="76"/>
      <c r="AG94" s="76"/>
      <c r="AH94" s="76"/>
      <c r="AI94" s="79"/>
      <c r="AJ94" s="116"/>
      <c r="AK94" s="73"/>
      <c r="AL94" s="78"/>
    </row>
    <row r="95" spans="1:38" s="117" customFormat="1" x14ac:dyDescent="0.2">
      <c r="A95" s="99">
        <v>93</v>
      </c>
      <c r="B95" s="97" t="s">
        <v>604</v>
      </c>
      <c r="C95" s="73"/>
      <c r="D95" s="77" t="s">
        <v>461</v>
      </c>
      <c r="E95" s="73" t="s">
        <v>179</v>
      </c>
      <c r="F95" s="79" t="s">
        <v>179</v>
      </c>
      <c r="G95" s="79"/>
      <c r="H95" s="84"/>
      <c r="I95" s="119">
        <v>20.18</v>
      </c>
      <c r="J95" s="77">
        <v>4.26</v>
      </c>
      <c r="K95" s="84">
        <v>16.3</v>
      </c>
      <c r="L95" s="116"/>
      <c r="M95" s="79"/>
      <c r="N95" s="77">
        <v>17</v>
      </c>
      <c r="O95" s="78" t="s">
        <v>180</v>
      </c>
      <c r="P95" s="76" t="s">
        <v>268</v>
      </c>
      <c r="Q95" s="79" t="s">
        <v>179</v>
      </c>
      <c r="R95" s="77" t="s">
        <v>181</v>
      </c>
      <c r="S95" s="76" t="s">
        <v>268</v>
      </c>
      <c r="T95" s="77">
        <v>1</v>
      </c>
      <c r="U95" s="77">
        <v>3</v>
      </c>
      <c r="V95" s="79" t="s">
        <v>179</v>
      </c>
      <c r="W95" s="76" t="s">
        <v>268</v>
      </c>
      <c r="X95" s="76" t="s">
        <v>268</v>
      </c>
      <c r="Y95" s="73" t="s">
        <v>179</v>
      </c>
      <c r="Z95" s="76" t="s">
        <v>268</v>
      </c>
      <c r="AA95" s="76" t="s">
        <v>268</v>
      </c>
      <c r="AB95" s="122">
        <v>33.299999999999997</v>
      </c>
      <c r="AC95" s="76" t="s">
        <v>268</v>
      </c>
      <c r="AD95" s="76" t="s">
        <v>543</v>
      </c>
      <c r="AE95" s="78">
        <v>0.3</v>
      </c>
      <c r="AF95" s="76" t="s">
        <v>452</v>
      </c>
      <c r="AG95" s="76" t="s">
        <v>268</v>
      </c>
      <c r="AH95" s="76" t="s">
        <v>268</v>
      </c>
      <c r="AI95" s="73" t="s">
        <v>179</v>
      </c>
      <c r="AJ95" s="76" t="s">
        <v>268</v>
      </c>
      <c r="AK95" s="73" t="s">
        <v>179</v>
      </c>
      <c r="AL95" s="78"/>
    </row>
    <row r="96" spans="1:38" s="117" customFormat="1" x14ac:dyDescent="0.2">
      <c r="A96" s="99">
        <v>94</v>
      </c>
      <c r="B96" s="97" t="s">
        <v>605</v>
      </c>
      <c r="C96" s="73"/>
      <c r="D96" s="77" t="s">
        <v>461</v>
      </c>
      <c r="E96" s="73" t="s">
        <v>179</v>
      </c>
      <c r="F96" s="79" t="s">
        <v>179</v>
      </c>
      <c r="G96" s="79"/>
      <c r="H96" s="84"/>
      <c r="I96" s="119">
        <v>26.71</v>
      </c>
      <c r="J96" s="77">
        <v>5.81</v>
      </c>
      <c r="K96" s="84">
        <v>19.7</v>
      </c>
      <c r="L96" s="116"/>
      <c r="M96" s="79"/>
      <c r="N96" s="77">
        <v>21</v>
      </c>
      <c r="O96" s="78" t="s">
        <v>180</v>
      </c>
      <c r="P96" s="76" t="s">
        <v>268</v>
      </c>
      <c r="Q96" s="79" t="s">
        <v>179</v>
      </c>
      <c r="R96" s="77" t="s">
        <v>181</v>
      </c>
      <c r="S96" s="76" t="s">
        <v>268</v>
      </c>
      <c r="T96" s="77">
        <v>1</v>
      </c>
      <c r="U96" s="77">
        <v>3</v>
      </c>
      <c r="V96" s="79" t="s">
        <v>179</v>
      </c>
      <c r="W96" s="76" t="s">
        <v>268</v>
      </c>
      <c r="X96" s="76" t="s">
        <v>268</v>
      </c>
      <c r="Y96" s="73" t="s">
        <v>179</v>
      </c>
      <c r="Z96" s="76" t="s">
        <v>268</v>
      </c>
      <c r="AA96" s="76" t="s">
        <v>268</v>
      </c>
      <c r="AB96" s="122">
        <v>43.8</v>
      </c>
      <c r="AC96" s="76" t="s">
        <v>268</v>
      </c>
      <c r="AD96" s="76" t="s">
        <v>543</v>
      </c>
      <c r="AE96" s="78">
        <v>0.3</v>
      </c>
      <c r="AF96" s="76" t="s">
        <v>452</v>
      </c>
      <c r="AG96" s="76" t="s">
        <v>268</v>
      </c>
      <c r="AH96" s="76" t="s">
        <v>268</v>
      </c>
      <c r="AI96" s="73" t="s">
        <v>179</v>
      </c>
      <c r="AJ96" s="76" t="s">
        <v>268</v>
      </c>
      <c r="AK96" s="73" t="s">
        <v>179</v>
      </c>
      <c r="AL96" s="78"/>
    </row>
    <row r="97" spans="1:38" s="117" customFormat="1" x14ac:dyDescent="0.2">
      <c r="A97" s="99">
        <v>95</v>
      </c>
      <c r="B97" s="97" t="s">
        <v>606</v>
      </c>
      <c r="C97" s="73"/>
      <c r="D97" s="77" t="s">
        <v>461</v>
      </c>
      <c r="E97" s="73" t="s">
        <v>179</v>
      </c>
      <c r="F97" s="79" t="s">
        <v>179</v>
      </c>
      <c r="G97" s="79"/>
      <c r="H97" s="84"/>
      <c r="I97" s="119">
        <v>35.6</v>
      </c>
      <c r="J97" s="77">
        <v>7.91</v>
      </c>
      <c r="K97" s="84">
        <v>27.2</v>
      </c>
      <c r="L97" s="116"/>
      <c r="M97" s="79"/>
      <c r="N97" s="77">
        <v>29</v>
      </c>
      <c r="O97" s="78" t="s">
        <v>180</v>
      </c>
      <c r="P97" s="76" t="s">
        <v>268</v>
      </c>
      <c r="Q97" s="79" t="s">
        <v>179</v>
      </c>
      <c r="R97" s="77" t="s">
        <v>181</v>
      </c>
      <c r="S97" s="76" t="s">
        <v>268</v>
      </c>
      <c r="T97" s="77">
        <v>1</v>
      </c>
      <c r="U97" s="77">
        <v>3</v>
      </c>
      <c r="V97" s="79" t="s">
        <v>179</v>
      </c>
      <c r="W97" s="76" t="s">
        <v>268</v>
      </c>
      <c r="X97" s="76" t="s">
        <v>268</v>
      </c>
      <c r="Y97" s="73" t="s">
        <v>179</v>
      </c>
      <c r="Z97" s="76" t="s">
        <v>268</v>
      </c>
      <c r="AA97" s="76" t="s">
        <v>268</v>
      </c>
      <c r="AB97" s="122">
        <v>58.6</v>
      </c>
      <c r="AC97" s="76" t="s">
        <v>268</v>
      </c>
      <c r="AD97" s="76" t="s">
        <v>543</v>
      </c>
      <c r="AE97" s="78">
        <v>0.5</v>
      </c>
      <c r="AF97" s="76" t="s">
        <v>452</v>
      </c>
      <c r="AG97" s="76" t="s">
        <v>268</v>
      </c>
      <c r="AH97" s="76" t="s">
        <v>268</v>
      </c>
      <c r="AI97" s="73" t="s">
        <v>179</v>
      </c>
      <c r="AJ97" s="76" t="s">
        <v>268</v>
      </c>
      <c r="AK97" s="73" t="s">
        <v>179</v>
      </c>
      <c r="AL97" s="78"/>
    </row>
    <row r="98" spans="1:38" s="117" customFormat="1" x14ac:dyDescent="0.2">
      <c r="A98" s="99">
        <v>96</v>
      </c>
      <c r="B98" s="97" t="s">
        <v>607</v>
      </c>
      <c r="C98" s="73"/>
      <c r="D98" s="77" t="s">
        <v>461</v>
      </c>
      <c r="E98" s="73" t="s">
        <v>179</v>
      </c>
      <c r="F98" s="79" t="s">
        <v>179</v>
      </c>
      <c r="G98" s="79"/>
      <c r="H98" s="84"/>
      <c r="I98" s="119">
        <v>52</v>
      </c>
      <c r="J98" s="77">
        <v>11</v>
      </c>
      <c r="K98" s="84">
        <v>35.799999999999997</v>
      </c>
      <c r="L98" s="116"/>
      <c r="M98" s="79"/>
      <c r="N98" s="77">
        <v>37</v>
      </c>
      <c r="O98" s="78" t="s">
        <v>180</v>
      </c>
      <c r="P98" s="76" t="s">
        <v>268</v>
      </c>
      <c r="Q98" s="79" t="s">
        <v>179</v>
      </c>
      <c r="R98" s="77" t="s">
        <v>181</v>
      </c>
      <c r="S98" s="76" t="s">
        <v>268</v>
      </c>
      <c r="T98" s="77">
        <v>1</v>
      </c>
      <c r="U98" s="77">
        <v>3</v>
      </c>
      <c r="V98" s="79" t="s">
        <v>179</v>
      </c>
      <c r="W98" s="76" t="s">
        <v>268</v>
      </c>
      <c r="X98" s="76" t="s">
        <v>268</v>
      </c>
      <c r="Y98" s="73" t="s">
        <v>179</v>
      </c>
      <c r="Z98" s="76" t="s">
        <v>268</v>
      </c>
      <c r="AA98" s="76" t="s">
        <v>268</v>
      </c>
      <c r="AB98" s="122">
        <v>87.8</v>
      </c>
      <c r="AC98" s="76" t="s">
        <v>268</v>
      </c>
      <c r="AD98" s="76" t="s">
        <v>543</v>
      </c>
      <c r="AE98" s="78">
        <v>0.5</v>
      </c>
      <c r="AF98" s="76" t="s">
        <v>452</v>
      </c>
      <c r="AG98" s="76" t="s">
        <v>268</v>
      </c>
      <c r="AH98" s="76" t="s">
        <v>268</v>
      </c>
      <c r="AI98" s="73" t="s">
        <v>179</v>
      </c>
      <c r="AJ98" s="76" t="s">
        <v>268</v>
      </c>
      <c r="AK98" s="73" t="s">
        <v>179</v>
      </c>
      <c r="AL98" s="78"/>
    </row>
    <row r="99" spans="1:38" s="117" customFormat="1" x14ac:dyDescent="0.2">
      <c r="A99" s="99">
        <v>97</v>
      </c>
      <c r="B99" s="97"/>
      <c r="C99" s="73"/>
      <c r="D99" s="77"/>
      <c r="E99" s="73"/>
      <c r="F99" s="79"/>
      <c r="G99" s="79"/>
      <c r="H99" s="84"/>
      <c r="I99" s="119"/>
      <c r="J99" s="77"/>
      <c r="K99" s="84"/>
      <c r="L99" s="116"/>
      <c r="M99" s="79"/>
      <c r="N99" s="77"/>
      <c r="O99" s="78"/>
      <c r="P99" s="76"/>
      <c r="Q99" s="79"/>
      <c r="R99" s="77"/>
      <c r="S99" s="76"/>
      <c r="T99" s="77"/>
      <c r="U99" s="77"/>
      <c r="V99" s="79"/>
      <c r="W99" s="76"/>
      <c r="X99" s="76"/>
      <c r="Y99" s="73"/>
      <c r="Z99" s="76"/>
      <c r="AA99" s="76"/>
      <c r="AB99" s="122"/>
      <c r="AC99" s="76"/>
      <c r="AD99" s="76"/>
      <c r="AE99" s="78"/>
      <c r="AF99" s="76"/>
      <c r="AG99" s="76"/>
      <c r="AH99" s="76"/>
      <c r="AI99" s="73"/>
      <c r="AJ99" s="76"/>
      <c r="AK99" s="73"/>
      <c r="AL99" s="78"/>
    </row>
    <row r="100" spans="1:38" s="117" customFormat="1" x14ac:dyDescent="0.2">
      <c r="A100" s="99">
        <v>98</v>
      </c>
      <c r="B100" s="207" t="s">
        <v>612</v>
      </c>
      <c r="C100" s="73"/>
      <c r="D100" s="77"/>
      <c r="E100" s="73"/>
      <c r="F100" s="79"/>
      <c r="G100" s="79"/>
      <c r="H100" s="84"/>
      <c r="I100" s="119"/>
      <c r="J100" s="77"/>
      <c r="K100" s="84"/>
      <c r="L100" s="116"/>
      <c r="M100" s="79"/>
      <c r="N100" s="77"/>
      <c r="O100" s="78"/>
      <c r="P100" s="79"/>
      <c r="Q100" s="76"/>
      <c r="R100" s="77"/>
      <c r="S100" s="116"/>
      <c r="T100" s="77"/>
      <c r="U100" s="77"/>
      <c r="V100" s="79"/>
      <c r="W100" s="76"/>
      <c r="X100" s="76"/>
      <c r="Y100" s="79"/>
      <c r="Z100" s="76"/>
      <c r="AA100" s="76"/>
      <c r="AB100" s="122"/>
      <c r="AC100" s="76"/>
      <c r="AD100" s="76"/>
      <c r="AE100" s="78"/>
      <c r="AF100" s="76"/>
      <c r="AG100" s="76"/>
      <c r="AH100" s="76"/>
      <c r="AI100" s="79"/>
      <c r="AJ100" s="116"/>
      <c r="AK100" s="73"/>
      <c r="AL100" s="78"/>
    </row>
    <row r="101" spans="1:38" s="117" customFormat="1" x14ac:dyDescent="0.2">
      <c r="A101" s="99">
        <v>99</v>
      </c>
      <c r="B101" s="97"/>
      <c r="C101" s="73"/>
      <c r="D101" s="77"/>
      <c r="E101" s="73"/>
      <c r="F101" s="79"/>
      <c r="G101" s="79"/>
      <c r="H101" s="84"/>
      <c r="I101" s="119"/>
      <c r="J101" s="77"/>
      <c r="K101" s="84"/>
      <c r="L101" s="116"/>
      <c r="M101" s="79"/>
      <c r="N101" s="77"/>
      <c r="O101" s="78"/>
      <c r="P101" s="79"/>
      <c r="Q101" s="76"/>
      <c r="R101" s="77"/>
      <c r="S101" s="116"/>
      <c r="T101" s="77"/>
      <c r="U101" s="77"/>
      <c r="V101" s="79"/>
      <c r="W101" s="76"/>
      <c r="X101" s="76"/>
      <c r="Y101" s="79"/>
      <c r="Z101" s="76"/>
      <c r="AA101" s="76"/>
      <c r="AB101" s="122"/>
      <c r="AC101" s="76"/>
      <c r="AD101" s="76"/>
      <c r="AE101" s="78"/>
      <c r="AF101" s="76"/>
      <c r="AG101" s="76"/>
      <c r="AH101" s="76"/>
      <c r="AI101" s="79"/>
      <c r="AJ101" s="116"/>
      <c r="AK101" s="73"/>
      <c r="AL101" s="78"/>
    </row>
    <row r="102" spans="1:38" s="55" customFormat="1" x14ac:dyDescent="0.2">
      <c r="A102" s="99">
        <v>100</v>
      </c>
      <c r="B102" s="97" t="s">
        <v>624</v>
      </c>
      <c r="C102" s="73"/>
      <c r="D102" s="77" t="s">
        <v>461</v>
      </c>
      <c r="E102" s="73" t="s">
        <v>179</v>
      </c>
      <c r="F102" s="73" t="s">
        <v>179</v>
      </c>
      <c r="G102" s="73" t="s">
        <v>179</v>
      </c>
      <c r="H102" s="75">
        <v>3</v>
      </c>
      <c r="I102" s="122">
        <v>2.64</v>
      </c>
      <c r="J102" s="74">
        <v>0.43</v>
      </c>
      <c r="K102" s="81">
        <f>J102*1000/230</f>
        <v>1.8695652173913044</v>
      </c>
      <c r="L102" s="79" t="s">
        <v>268</v>
      </c>
      <c r="M102" s="73"/>
      <c r="N102" s="77" t="s">
        <v>622</v>
      </c>
      <c r="O102" s="78" t="s">
        <v>180</v>
      </c>
      <c r="P102" s="79"/>
      <c r="Q102" s="79" t="s">
        <v>179</v>
      </c>
      <c r="R102" s="77" t="s">
        <v>541</v>
      </c>
      <c r="S102" s="76" t="s">
        <v>268</v>
      </c>
      <c r="T102" s="77">
        <v>1</v>
      </c>
      <c r="U102" s="77">
        <v>3</v>
      </c>
      <c r="V102" s="79"/>
      <c r="W102" s="76" t="s">
        <v>268</v>
      </c>
      <c r="X102" s="79" t="s">
        <v>179</v>
      </c>
      <c r="Y102" s="73" t="s">
        <v>179</v>
      </c>
      <c r="Z102" s="76" t="s">
        <v>268</v>
      </c>
      <c r="AA102" s="76" t="s">
        <v>268</v>
      </c>
      <c r="AB102" s="122">
        <v>5.6</v>
      </c>
      <c r="AC102" s="76" t="s">
        <v>268</v>
      </c>
      <c r="AD102" s="76" t="s">
        <v>543</v>
      </c>
      <c r="AE102" s="80">
        <v>0.1</v>
      </c>
      <c r="AF102" s="76" t="s">
        <v>452</v>
      </c>
      <c r="AG102" s="76" t="s">
        <v>268</v>
      </c>
      <c r="AH102" s="73" t="s">
        <v>179</v>
      </c>
      <c r="AI102" s="73"/>
      <c r="AJ102" s="76"/>
      <c r="AK102" s="73" t="s">
        <v>179</v>
      </c>
      <c r="AL102" s="122">
        <f>AB102</f>
        <v>5.6</v>
      </c>
    </row>
    <row r="103" spans="1:38" s="55" customFormat="1" x14ac:dyDescent="0.2">
      <c r="A103" s="99">
        <v>101</v>
      </c>
      <c r="B103" s="97" t="s">
        <v>625</v>
      </c>
      <c r="C103" s="73"/>
      <c r="D103" s="77" t="s">
        <v>461</v>
      </c>
      <c r="E103" s="73" t="s">
        <v>179</v>
      </c>
      <c r="F103" s="73" t="s">
        <v>179</v>
      </c>
      <c r="G103" s="73" t="s">
        <v>179</v>
      </c>
      <c r="H103" s="75">
        <v>3</v>
      </c>
      <c r="I103" s="122">
        <v>3.04</v>
      </c>
      <c r="J103" s="74">
        <v>0.51</v>
      </c>
      <c r="K103" s="81">
        <f t="shared" ref="K103:K106" si="15">J103*1000/230</f>
        <v>2.2173913043478262</v>
      </c>
      <c r="L103" s="79" t="s">
        <v>268</v>
      </c>
      <c r="M103" s="73"/>
      <c r="N103" s="77" t="s">
        <v>622</v>
      </c>
      <c r="O103" s="78" t="s">
        <v>180</v>
      </c>
      <c r="P103" s="79"/>
      <c r="Q103" s="79" t="s">
        <v>179</v>
      </c>
      <c r="R103" s="77" t="s">
        <v>541</v>
      </c>
      <c r="S103" s="76" t="s">
        <v>268</v>
      </c>
      <c r="T103" s="77">
        <v>1</v>
      </c>
      <c r="U103" s="77">
        <v>3</v>
      </c>
      <c r="V103" s="79"/>
      <c r="W103" s="76" t="s">
        <v>268</v>
      </c>
      <c r="X103" s="79" t="s">
        <v>179</v>
      </c>
      <c r="Y103" s="73" t="s">
        <v>179</v>
      </c>
      <c r="Z103" s="76" t="s">
        <v>268</v>
      </c>
      <c r="AA103" s="76" t="s">
        <v>268</v>
      </c>
      <c r="AB103" s="122">
        <v>8.6999999999999993</v>
      </c>
      <c r="AC103" s="76" t="s">
        <v>268</v>
      </c>
      <c r="AD103" s="76" t="s">
        <v>543</v>
      </c>
      <c r="AE103" s="80">
        <v>0.1</v>
      </c>
      <c r="AF103" s="76" t="s">
        <v>452</v>
      </c>
      <c r="AG103" s="76" t="s">
        <v>268</v>
      </c>
      <c r="AH103" s="73" t="s">
        <v>179</v>
      </c>
      <c r="AI103" s="73"/>
      <c r="AJ103" s="76"/>
      <c r="AK103" s="73" t="s">
        <v>179</v>
      </c>
      <c r="AL103" s="122">
        <f t="shared" ref="AL103:AL106" si="16">AB103</f>
        <v>8.6999999999999993</v>
      </c>
    </row>
    <row r="104" spans="1:38" s="55" customFormat="1" x14ac:dyDescent="0.2">
      <c r="A104" s="99">
        <v>102</v>
      </c>
      <c r="B104" s="97" t="s">
        <v>626</v>
      </c>
      <c r="C104" s="73"/>
      <c r="D104" s="77" t="s">
        <v>461</v>
      </c>
      <c r="E104" s="73" t="s">
        <v>179</v>
      </c>
      <c r="F104" s="73" t="s">
        <v>179</v>
      </c>
      <c r="G104" s="73" t="s">
        <v>179</v>
      </c>
      <c r="H104" s="75">
        <v>3</v>
      </c>
      <c r="I104" s="122">
        <v>3.48</v>
      </c>
      <c r="J104" s="74">
        <v>0.57999999999999996</v>
      </c>
      <c r="K104" s="81">
        <f t="shared" si="15"/>
        <v>2.5217391304347827</v>
      </c>
      <c r="L104" s="79" t="s">
        <v>268</v>
      </c>
      <c r="M104" s="73"/>
      <c r="N104" s="77" t="s">
        <v>622</v>
      </c>
      <c r="O104" s="78" t="s">
        <v>180</v>
      </c>
      <c r="P104" s="79"/>
      <c r="Q104" s="79" t="s">
        <v>179</v>
      </c>
      <c r="R104" s="77" t="s">
        <v>541</v>
      </c>
      <c r="S104" s="76" t="s">
        <v>268</v>
      </c>
      <c r="T104" s="77">
        <v>1</v>
      </c>
      <c r="U104" s="77">
        <v>3</v>
      </c>
      <c r="V104" s="79"/>
      <c r="W104" s="76" t="s">
        <v>268</v>
      </c>
      <c r="X104" s="79" t="s">
        <v>179</v>
      </c>
      <c r="Y104" s="73" t="s">
        <v>179</v>
      </c>
      <c r="Z104" s="76" t="s">
        <v>268</v>
      </c>
      <c r="AA104" s="76" t="s">
        <v>268</v>
      </c>
      <c r="AB104" s="122">
        <v>10</v>
      </c>
      <c r="AC104" s="76" t="s">
        <v>268</v>
      </c>
      <c r="AD104" s="76" t="s">
        <v>543</v>
      </c>
      <c r="AE104" s="80">
        <v>0.1</v>
      </c>
      <c r="AF104" s="76" t="s">
        <v>452</v>
      </c>
      <c r="AG104" s="76" t="s">
        <v>268</v>
      </c>
      <c r="AH104" s="73" t="s">
        <v>179</v>
      </c>
      <c r="AI104" s="73"/>
      <c r="AJ104" s="76"/>
      <c r="AK104" s="73" t="s">
        <v>179</v>
      </c>
      <c r="AL104" s="122">
        <f t="shared" si="16"/>
        <v>10</v>
      </c>
    </row>
    <row r="105" spans="1:38" s="55" customFormat="1" x14ac:dyDescent="0.2">
      <c r="A105" s="99">
        <v>103</v>
      </c>
      <c r="B105" s="97" t="s">
        <v>627</v>
      </c>
      <c r="C105" s="73"/>
      <c r="D105" s="77" t="s">
        <v>461</v>
      </c>
      <c r="E105" s="73" t="s">
        <v>179</v>
      </c>
      <c r="F105" s="73" t="s">
        <v>179</v>
      </c>
      <c r="G105" s="73" t="s">
        <v>179</v>
      </c>
      <c r="H105" s="75">
        <v>3</v>
      </c>
      <c r="I105" s="122">
        <v>5.1100000000000003</v>
      </c>
      <c r="J105" s="74">
        <v>0.83</v>
      </c>
      <c r="K105" s="81">
        <f t="shared" si="15"/>
        <v>3.6086956521739131</v>
      </c>
      <c r="L105" s="79" t="s">
        <v>268</v>
      </c>
      <c r="M105" s="73"/>
      <c r="N105" s="77" t="s">
        <v>623</v>
      </c>
      <c r="O105" s="78" t="s">
        <v>180</v>
      </c>
      <c r="P105" s="79"/>
      <c r="Q105" s="79" t="s">
        <v>179</v>
      </c>
      <c r="R105" s="77" t="s">
        <v>541</v>
      </c>
      <c r="S105" s="76" t="s">
        <v>268</v>
      </c>
      <c r="T105" s="77">
        <v>1</v>
      </c>
      <c r="U105" s="77">
        <v>3</v>
      </c>
      <c r="V105" s="79"/>
      <c r="W105" s="76" t="s">
        <v>268</v>
      </c>
      <c r="X105" s="79" t="s">
        <v>179</v>
      </c>
      <c r="Y105" s="73" t="s">
        <v>179</v>
      </c>
      <c r="Z105" s="76" t="s">
        <v>268</v>
      </c>
      <c r="AA105" s="76" t="s">
        <v>268</v>
      </c>
      <c r="AB105" s="122">
        <v>15.5</v>
      </c>
      <c r="AC105" s="76" t="s">
        <v>268</v>
      </c>
      <c r="AD105" s="76" t="s">
        <v>543</v>
      </c>
      <c r="AE105" s="80">
        <v>0.1</v>
      </c>
      <c r="AF105" s="76" t="s">
        <v>452</v>
      </c>
      <c r="AG105" s="76" t="s">
        <v>268</v>
      </c>
      <c r="AH105" s="73" t="s">
        <v>179</v>
      </c>
      <c r="AI105" s="73"/>
      <c r="AJ105" s="76"/>
      <c r="AK105" s="73" t="s">
        <v>179</v>
      </c>
      <c r="AL105" s="122">
        <f t="shared" si="16"/>
        <v>15.5</v>
      </c>
    </row>
    <row r="106" spans="1:38" s="55" customFormat="1" x14ac:dyDescent="0.2">
      <c r="A106" s="99">
        <v>104</v>
      </c>
      <c r="B106" s="97" t="s">
        <v>628</v>
      </c>
      <c r="C106" s="73"/>
      <c r="D106" s="77" t="s">
        <v>461</v>
      </c>
      <c r="E106" s="73" t="s">
        <v>179</v>
      </c>
      <c r="F106" s="73" t="s">
        <v>179</v>
      </c>
      <c r="G106" s="73" t="s">
        <v>179</v>
      </c>
      <c r="H106" s="75">
        <v>3</v>
      </c>
      <c r="I106" s="122">
        <v>6.34</v>
      </c>
      <c r="J106" s="74">
        <v>1.03</v>
      </c>
      <c r="K106" s="81">
        <f t="shared" si="15"/>
        <v>4.4782608695652177</v>
      </c>
      <c r="L106" s="79" t="s">
        <v>268</v>
      </c>
      <c r="M106" s="73"/>
      <c r="N106" s="77" t="s">
        <v>623</v>
      </c>
      <c r="O106" s="78" t="s">
        <v>180</v>
      </c>
      <c r="P106" s="79"/>
      <c r="Q106" s="79" t="s">
        <v>179</v>
      </c>
      <c r="R106" s="77" t="s">
        <v>541</v>
      </c>
      <c r="S106" s="76" t="s">
        <v>268</v>
      </c>
      <c r="T106" s="77">
        <v>1</v>
      </c>
      <c r="U106" s="77">
        <v>3</v>
      </c>
      <c r="V106" s="79"/>
      <c r="W106" s="76" t="s">
        <v>268</v>
      </c>
      <c r="X106" s="79" t="s">
        <v>179</v>
      </c>
      <c r="Y106" s="73" t="s">
        <v>179</v>
      </c>
      <c r="Z106" s="76" t="s">
        <v>268</v>
      </c>
      <c r="AA106" s="76" t="s">
        <v>268</v>
      </c>
      <c r="AB106" s="122">
        <v>18.899999999999999</v>
      </c>
      <c r="AC106" s="76" t="s">
        <v>268</v>
      </c>
      <c r="AD106" s="76" t="s">
        <v>543</v>
      </c>
      <c r="AE106" s="80">
        <v>0.1</v>
      </c>
      <c r="AF106" s="76" t="s">
        <v>452</v>
      </c>
      <c r="AG106" s="76" t="s">
        <v>268</v>
      </c>
      <c r="AH106" s="73" t="s">
        <v>179</v>
      </c>
      <c r="AI106" s="73"/>
      <c r="AJ106" s="76"/>
      <c r="AK106" s="73" t="s">
        <v>179</v>
      </c>
      <c r="AL106" s="122">
        <f t="shared" si="16"/>
        <v>18.899999999999999</v>
      </c>
    </row>
    <row r="107" spans="1:38" s="117" customFormat="1" x14ac:dyDescent="0.2">
      <c r="A107" s="99">
        <v>105</v>
      </c>
      <c r="B107" s="97"/>
      <c r="C107" s="73"/>
      <c r="D107" s="77"/>
      <c r="E107" s="73"/>
      <c r="F107" s="79"/>
      <c r="G107" s="79"/>
      <c r="H107" s="84"/>
      <c r="I107" s="119"/>
      <c r="J107" s="77"/>
      <c r="K107" s="84"/>
      <c r="L107" s="116"/>
      <c r="M107" s="79"/>
      <c r="N107" s="77"/>
      <c r="O107" s="78"/>
      <c r="P107" s="79"/>
      <c r="Q107" s="76"/>
      <c r="R107" s="77"/>
      <c r="S107" s="116"/>
      <c r="T107" s="77"/>
      <c r="U107" s="77"/>
      <c r="V107" s="79"/>
      <c r="W107" s="76"/>
      <c r="X107" s="76"/>
      <c r="Y107" s="79"/>
      <c r="Z107" s="76"/>
      <c r="AA107" s="76"/>
      <c r="AB107" s="122"/>
      <c r="AC107" s="76"/>
      <c r="AD107" s="76"/>
      <c r="AE107" s="78"/>
      <c r="AF107" s="76"/>
      <c r="AG107" s="76"/>
      <c r="AH107" s="76"/>
      <c r="AI107" s="79"/>
      <c r="AJ107" s="116"/>
      <c r="AK107" s="73"/>
      <c r="AL107" s="78"/>
    </row>
    <row r="108" spans="1:38" s="55" customFormat="1" x14ac:dyDescent="0.2">
      <c r="A108" s="99">
        <v>106</v>
      </c>
      <c r="B108" s="97" t="s">
        <v>624</v>
      </c>
      <c r="C108" s="73"/>
      <c r="D108" s="77">
        <v>175</v>
      </c>
      <c r="E108" s="73" t="s">
        <v>179</v>
      </c>
      <c r="F108" s="73" t="s">
        <v>179</v>
      </c>
      <c r="G108" s="73" t="s">
        <v>179</v>
      </c>
      <c r="H108" s="75">
        <v>3</v>
      </c>
      <c r="I108" s="122">
        <v>2.64</v>
      </c>
      <c r="J108" s="74">
        <v>0.43</v>
      </c>
      <c r="K108" s="81">
        <f>J108*1000/230</f>
        <v>1.8695652173913044</v>
      </c>
      <c r="L108" s="79" t="s">
        <v>268</v>
      </c>
      <c r="M108" s="73"/>
      <c r="N108" s="77" t="s">
        <v>622</v>
      </c>
      <c r="O108" s="78" t="s">
        <v>180</v>
      </c>
      <c r="P108" s="79"/>
      <c r="Q108" s="79" t="s">
        <v>179</v>
      </c>
      <c r="R108" s="77" t="s">
        <v>541</v>
      </c>
      <c r="S108" s="76" t="s">
        <v>268</v>
      </c>
      <c r="T108" s="77">
        <v>1</v>
      </c>
      <c r="U108" s="77">
        <v>3</v>
      </c>
      <c r="V108" s="79"/>
      <c r="W108" s="76" t="s">
        <v>268</v>
      </c>
      <c r="X108" s="79" t="s">
        <v>179</v>
      </c>
      <c r="Y108" s="73" t="s">
        <v>179</v>
      </c>
      <c r="Z108" s="76" t="s">
        <v>268</v>
      </c>
      <c r="AA108" s="76" t="s">
        <v>268</v>
      </c>
      <c r="AB108" s="122">
        <v>5.6</v>
      </c>
      <c r="AC108" s="76" t="s">
        <v>268</v>
      </c>
      <c r="AD108" s="76" t="s">
        <v>543</v>
      </c>
      <c r="AE108" s="80">
        <v>0.1</v>
      </c>
      <c r="AF108" s="76" t="s">
        <v>452</v>
      </c>
      <c r="AG108" s="76" t="s">
        <v>268</v>
      </c>
      <c r="AH108" s="73" t="s">
        <v>179</v>
      </c>
      <c r="AI108" s="73"/>
      <c r="AJ108" s="76"/>
      <c r="AK108" s="73" t="s">
        <v>179</v>
      </c>
      <c r="AL108" s="122">
        <f>AB108</f>
        <v>5.6</v>
      </c>
    </row>
    <row r="109" spans="1:38" s="55" customFormat="1" x14ac:dyDescent="0.2">
      <c r="A109" s="99">
        <v>107</v>
      </c>
      <c r="B109" s="97" t="s">
        <v>629</v>
      </c>
      <c r="C109" s="73"/>
      <c r="D109" s="77">
        <v>175</v>
      </c>
      <c r="E109" s="73" t="s">
        <v>179</v>
      </c>
      <c r="F109" s="73" t="s">
        <v>179</v>
      </c>
      <c r="G109" s="73" t="s">
        <v>179</v>
      </c>
      <c r="H109" s="75">
        <v>3</v>
      </c>
      <c r="I109" s="122">
        <v>3.04</v>
      </c>
      <c r="J109" s="74">
        <v>0.51</v>
      </c>
      <c r="K109" s="81">
        <f t="shared" ref="K109:K112" si="17">J109*1000/230</f>
        <v>2.2173913043478262</v>
      </c>
      <c r="L109" s="79" t="s">
        <v>268</v>
      </c>
      <c r="M109" s="73"/>
      <c r="N109" s="77" t="s">
        <v>622</v>
      </c>
      <c r="O109" s="78" t="s">
        <v>180</v>
      </c>
      <c r="P109" s="79"/>
      <c r="Q109" s="79" t="s">
        <v>179</v>
      </c>
      <c r="R109" s="77" t="s">
        <v>541</v>
      </c>
      <c r="S109" s="76" t="s">
        <v>268</v>
      </c>
      <c r="T109" s="77">
        <v>1</v>
      </c>
      <c r="U109" s="77">
        <v>3</v>
      </c>
      <c r="V109" s="79"/>
      <c r="W109" s="76" t="s">
        <v>268</v>
      </c>
      <c r="X109" s="79" t="s">
        <v>179</v>
      </c>
      <c r="Y109" s="73" t="s">
        <v>179</v>
      </c>
      <c r="Z109" s="76" t="s">
        <v>268</v>
      </c>
      <c r="AA109" s="76" t="s">
        <v>268</v>
      </c>
      <c r="AB109" s="122">
        <v>8.6999999999999993</v>
      </c>
      <c r="AC109" s="76" t="s">
        <v>268</v>
      </c>
      <c r="AD109" s="76" t="s">
        <v>543</v>
      </c>
      <c r="AE109" s="80">
        <v>0.1</v>
      </c>
      <c r="AF109" s="76" t="s">
        <v>452</v>
      </c>
      <c r="AG109" s="76" t="s">
        <v>268</v>
      </c>
      <c r="AH109" s="73" t="s">
        <v>179</v>
      </c>
      <c r="AI109" s="73"/>
      <c r="AJ109" s="76"/>
      <c r="AK109" s="73" t="s">
        <v>179</v>
      </c>
      <c r="AL109" s="122">
        <f t="shared" ref="AL109:AL112" si="18">AB109</f>
        <v>8.6999999999999993</v>
      </c>
    </row>
    <row r="110" spans="1:38" s="55" customFormat="1" x14ac:dyDescent="0.2">
      <c r="A110" s="99">
        <v>108</v>
      </c>
      <c r="B110" s="97" t="s">
        <v>630</v>
      </c>
      <c r="C110" s="73"/>
      <c r="D110" s="77">
        <v>175</v>
      </c>
      <c r="E110" s="73" t="s">
        <v>179</v>
      </c>
      <c r="F110" s="73" t="s">
        <v>179</v>
      </c>
      <c r="G110" s="73" t="s">
        <v>179</v>
      </c>
      <c r="H110" s="75">
        <v>3</v>
      </c>
      <c r="I110" s="122">
        <v>3.48</v>
      </c>
      <c r="J110" s="74">
        <v>0.57999999999999996</v>
      </c>
      <c r="K110" s="81">
        <f t="shared" si="17"/>
        <v>2.5217391304347827</v>
      </c>
      <c r="L110" s="79" t="s">
        <v>268</v>
      </c>
      <c r="M110" s="73"/>
      <c r="N110" s="77" t="s">
        <v>622</v>
      </c>
      <c r="O110" s="78" t="s">
        <v>180</v>
      </c>
      <c r="P110" s="79"/>
      <c r="Q110" s="79" t="s">
        <v>179</v>
      </c>
      <c r="R110" s="77" t="s">
        <v>541</v>
      </c>
      <c r="S110" s="76" t="s">
        <v>268</v>
      </c>
      <c r="T110" s="77">
        <v>1</v>
      </c>
      <c r="U110" s="77">
        <v>3</v>
      </c>
      <c r="V110" s="79"/>
      <c r="W110" s="76" t="s">
        <v>268</v>
      </c>
      <c r="X110" s="79" t="s">
        <v>179</v>
      </c>
      <c r="Y110" s="73" t="s">
        <v>179</v>
      </c>
      <c r="Z110" s="76" t="s">
        <v>268</v>
      </c>
      <c r="AA110" s="76" t="s">
        <v>268</v>
      </c>
      <c r="AB110" s="122">
        <v>10</v>
      </c>
      <c r="AC110" s="76" t="s">
        <v>268</v>
      </c>
      <c r="AD110" s="76" t="s">
        <v>543</v>
      </c>
      <c r="AE110" s="80">
        <v>0.1</v>
      </c>
      <c r="AF110" s="76" t="s">
        <v>452</v>
      </c>
      <c r="AG110" s="76" t="s">
        <v>268</v>
      </c>
      <c r="AH110" s="73" t="s">
        <v>179</v>
      </c>
      <c r="AI110" s="73"/>
      <c r="AJ110" s="76"/>
      <c r="AK110" s="73" t="s">
        <v>179</v>
      </c>
      <c r="AL110" s="122">
        <f t="shared" si="18"/>
        <v>10</v>
      </c>
    </row>
    <row r="111" spans="1:38" s="55" customFormat="1" x14ac:dyDescent="0.2">
      <c r="A111" s="99">
        <v>109</v>
      </c>
      <c r="B111" s="97" t="s">
        <v>631</v>
      </c>
      <c r="C111" s="73"/>
      <c r="D111" s="77">
        <v>175</v>
      </c>
      <c r="E111" s="73" t="s">
        <v>179</v>
      </c>
      <c r="F111" s="73" t="s">
        <v>179</v>
      </c>
      <c r="G111" s="73" t="s">
        <v>179</v>
      </c>
      <c r="H111" s="75">
        <v>3</v>
      </c>
      <c r="I111" s="122">
        <v>5.1100000000000003</v>
      </c>
      <c r="J111" s="74">
        <v>0.83</v>
      </c>
      <c r="K111" s="81">
        <f t="shared" si="17"/>
        <v>3.6086956521739131</v>
      </c>
      <c r="L111" s="79" t="s">
        <v>268</v>
      </c>
      <c r="M111" s="73"/>
      <c r="N111" s="77" t="s">
        <v>623</v>
      </c>
      <c r="O111" s="78" t="s">
        <v>180</v>
      </c>
      <c r="P111" s="79"/>
      <c r="Q111" s="79" t="s">
        <v>179</v>
      </c>
      <c r="R111" s="77" t="s">
        <v>541</v>
      </c>
      <c r="S111" s="76" t="s">
        <v>268</v>
      </c>
      <c r="T111" s="77">
        <v>1</v>
      </c>
      <c r="U111" s="77">
        <v>3</v>
      </c>
      <c r="V111" s="79"/>
      <c r="W111" s="76" t="s">
        <v>268</v>
      </c>
      <c r="X111" s="79" t="s">
        <v>179</v>
      </c>
      <c r="Y111" s="73" t="s">
        <v>179</v>
      </c>
      <c r="Z111" s="76" t="s">
        <v>268</v>
      </c>
      <c r="AA111" s="76" t="s">
        <v>268</v>
      </c>
      <c r="AB111" s="122">
        <v>15.5</v>
      </c>
      <c r="AC111" s="76" t="s">
        <v>268</v>
      </c>
      <c r="AD111" s="76" t="s">
        <v>543</v>
      </c>
      <c r="AE111" s="80">
        <v>0.1</v>
      </c>
      <c r="AF111" s="76" t="s">
        <v>452</v>
      </c>
      <c r="AG111" s="76" t="s">
        <v>268</v>
      </c>
      <c r="AH111" s="73" t="s">
        <v>179</v>
      </c>
      <c r="AI111" s="73"/>
      <c r="AJ111" s="76"/>
      <c r="AK111" s="73" t="s">
        <v>179</v>
      </c>
      <c r="AL111" s="122">
        <f t="shared" si="18"/>
        <v>15.5</v>
      </c>
    </row>
    <row r="112" spans="1:38" s="55" customFormat="1" x14ac:dyDescent="0.2">
      <c r="A112" s="99">
        <v>110</v>
      </c>
      <c r="B112" s="97" t="s">
        <v>632</v>
      </c>
      <c r="C112" s="73"/>
      <c r="D112" s="77">
        <v>175</v>
      </c>
      <c r="E112" s="73" t="s">
        <v>179</v>
      </c>
      <c r="F112" s="73" t="s">
        <v>179</v>
      </c>
      <c r="G112" s="73" t="s">
        <v>179</v>
      </c>
      <c r="H112" s="75">
        <v>3</v>
      </c>
      <c r="I112" s="122">
        <v>6.34</v>
      </c>
      <c r="J112" s="74">
        <v>1.03</v>
      </c>
      <c r="K112" s="81">
        <f t="shared" si="17"/>
        <v>4.4782608695652177</v>
      </c>
      <c r="L112" s="79" t="s">
        <v>268</v>
      </c>
      <c r="M112" s="73"/>
      <c r="N112" s="77" t="s">
        <v>623</v>
      </c>
      <c r="O112" s="78" t="s">
        <v>180</v>
      </c>
      <c r="P112" s="79"/>
      <c r="Q112" s="79" t="s">
        <v>179</v>
      </c>
      <c r="R112" s="77" t="s">
        <v>541</v>
      </c>
      <c r="S112" s="76" t="s">
        <v>268</v>
      </c>
      <c r="T112" s="77">
        <v>1</v>
      </c>
      <c r="U112" s="77">
        <v>3</v>
      </c>
      <c r="V112" s="79"/>
      <c r="W112" s="76" t="s">
        <v>268</v>
      </c>
      <c r="X112" s="79" t="s">
        <v>179</v>
      </c>
      <c r="Y112" s="73" t="s">
        <v>179</v>
      </c>
      <c r="Z112" s="76" t="s">
        <v>268</v>
      </c>
      <c r="AA112" s="76" t="s">
        <v>268</v>
      </c>
      <c r="AB112" s="122">
        <v>18.899999999999999</v>
      </c>
      <c r="AC112" s="76" t="s">
        <v>268</v>
      </c>
      <c r="AD112" s="76" t="s">
        <v>543</v>
      </c>
      <c r="AE112" s="80">
        <v>0.1</v>
      </c>
      <c r="AF112" s="76" t="s">
        <v>452</v>
      </c>
      <c r="AG112" s="76" t="s">
        <v>268</v>
      </c>
      <c r="AH112" s="73" t="s">
        <v>179</v>
      </c>
      <c r="AI112" s="73"/>
      <c r="AJ112" s="76"/>
      <c r="AK112" s="73" t="s">
        <v>179</v>
      </c>
      <c r="AL112" s="122">
        <f t="shared" si="18"/>
        <v>18.899999999999999</v>
      </c>
    </row>
    <row r="113" spans="1:39" s="117" customFormat="1" x14ac:dyDescent="0.2">
      <c r="A113" s="99">
        <v>111</v>
      </c>
      <c r="B113" s="97"/>
      <c r="C113" s="73"/>
      <c r="D113" s="77"/>
      <c r="E113" s="73"/>
      <c r="F113" s="79"/>
      <c r="G113" s="79"/>
      <c r="H113" s="84"/>
      <c r="I113" s="119"/>
      <c r="J113" s="77"/>
      <c r="K113" s="84"/>
      <c r="L113" s="116"/>
      <c r="M113" s="79"/>
      <c r="N113" s="77"/>
      <c r="O113" s="78"/>
      <c r="P113" s="79"/>
      <c r="Q113" s="76"/>
      <c r="R113" s="77"/>
      <c r="S113" s="116"/>
      <c r="T113" s="77"/>
      <c r="U113" s="77"/>
      <c r="V113" s="79"/>
      <c r="W113" s="76"/>
      <c r="X113" s="76"/>
      <c r="Y113" s="79"/>
      <c r="Z113" s="76"/>
      <c r="AA113" s="76"/>
      <c r="AB113" s="122"/>
      <c r="AC113" s="76"/>
      <c r="AD113" s="76"/>
      <c r="AE113" s="78"/>
      <c r="AF113" s="76"/>
      <c r="AG113" s="76"/>
      <c r="AH113" s="76"/>
      <c r="AI113" s="79"/>
      <c r="AJ113" s="116"/>
      <c r="AK113" s="73"/>
      <c r="AL113" s="78"/>
    </row>
    <row r="114" spans="1:39" s="209" customFormat="1" x14ac:dyDescent="0.2">
      <c r="A114" s="99">
        <v>112</v>
      </c>
      <c r="B114" s="211" t="s">
        <v>672</v>
      </c>
      <c r="C114" s="210"/>
      <c r="D114" s="86" t="s">
        <v>461</v>
      </c>
      <c r="E114" s="210" t="s">
        <v>179</v>
      </c>
      <c r="F114" s="210" t="s">
        <v>179</v>
      </c>
      <c r="G114" s="210"/>
      <c r="H114" s="212"/>
      <c r="I114" s="213">
        <v>7.31</v>
      </c>
      <c r="J114" s="85">
        <v>1.23</v>
      </c>
      <c r="K114" s="85">
        <v>3.07</v>
      </c>
      <c r="L114" s="54"/>
      <c r="M114" s="210" t="s">
        <v>179</v>
      </c>
      <c r="N114" s="86">
        <v>9</v>
      </c>
      <c r="O114" s="87" t="s">
        <v>180</v>
      </c>
      <c r="P114" s="54" t="s">
        <v>179</v>
      </c>
      <c r="Q114" s="54"/>
      <c r="R114" s="86" t="s">
        <v>181</v>
      </c>
      <c r="S114" s="215"/>
      <c r="T114" s="86">
        <v>1</v>
      </c>
      <c r="U114" s="86">
        <v>3</v>
      </c>
      <c r="V114" s="54"/>
      <c r="W114" s="215"/>
      <c r="X114" s="54" t="s">
        <v>179</v>
      </c>
      <c r="Y114" s="210" t="s">
        <v>179</v>
      </c>
      <c r="Z114" s="215"/>
      <c r="AA114" s="215"/>
      <c r="AB114" s="213">
        <v>7.31</v>
      </c>
      <c r="AC114" s="215"/>
      <c r="AD114" s="215" t="s">
        <v>543</v>
      </c>
      <c r="AE114" s="88">
        <v>0.1</v>
      </c>
      <c r="AF114" s="215" t="s">
        <v>452</v>
      </c>
      <c r="AG114" s="215"/>
      <c r="AH114" s="210" t="s">
        <v>179</v>
      </c>
      <c r="AJ114" s="215"/>
      <c r="AK114" s="210" t="s">
        <v>179</v>
      </c>
      <c r="AL114" s="213">
        <v>7.31</v>
      </c>
    </row>
    <row r="115" spans="1:39" s="209" customFormat="1" x14ac:dyDescent="0.2">
      <c r="A115" s="99">
        <v>113</v>
      </c>
      <c r="B115" s="211" t="s">
        <v>673</v>
      </c>
      <c r="C115" s="210"/>
      <c r="D115" s="86" t="s">
        <v>461</v>
      </c>
      <c r="E115" s="210" t="s">
        <v>179</v>
      </c>
      <c r="F115" s="210" t="s">
        <v>179</v>
      </c>
      <c r="G115" s="210"/>
      <c r="H115" s="212"/>
      <c r="I115" s="213">
        <v>9.4600000000000009</v>
      </c>
      <c r="J115" s="85">
        <v>1.53</v>
      </c>
      <c r="K115" s="85">
        <v>3.43</v>
      </c>
      <c r="L115" s="54"/>
      <c r="M115" s="210" t="s">
        <v>179</v>
      </c>
      <c r="N115" s="86">
        <v>10</v>
      </c>
      <c r="O115" s="87" t="s">
        <v>180</v>
      </c>
      <c r="P115" s="54" t="s">
        <v>179</v>
      </c>
      <c r="Q115" s="54"/>
      <c r="R115" s="86" t="s">
        <v>181</v>
      </c>
      <c r="S115" s="215"/>
      <c r="T115" s="86">
        <v>1</v>
      </c>
      <c r="U115" s="86">
        <v>3</v>
      </c>
      <c r="V115" s="54"/>
      <c r="W115" s="215"/>
      <c r="X115" s="54" t="s">
        <v>179</v>
      </c>
      <c r="Y115" s="210" t="s">
        <v>179</v>
      </c>
      <c r="Z115" s="215"/>
      <c r="AA115" s="215"/>
      <c r="AB115" s="213">
        <v>9.4600000000000009</v>
      </c>
      <c r="AC115" s="215"/>
      <c r="AD115" s="215" t="s">
        <v>543</v>
      </c>
      <c r="AE115" s="88">
        <v>0.1</v>
      </c>
      <c r="AF115" s="215" t="s">
        <v>452</v>
      </c>
      <c r="AG115" s="215"/>
      <c r="AH115" s="210" t="s">
        <v>179</v>
      </c>
      <c r="AJ115" s="215"/>
      <c r="AK115" s="210" t="s">
        <v>179</v>
      </c>
      <c r="AL115" s="213">
        <v>9.4600000000000009</v>
      </c>
    </row>
    <row r="116" spans="1:39" s="209" customFormat="1" x14ac:dyDescent="0.2">
      <c r="A116" s="99">
        <v>114</v>
      </c>
      <c r="B116" s="211" t="s">
        <v>674</v>
      </c>
      <c r="C116" s="210"/>
      <c r="D116" s="86" t="s">
        <v>461</v>
      </c>
      <c r="E116" s="210" t="s">
        <v>179</v>
      </c>
      <c r="F116" s="210" t="s">
        <v>179</v>
      </c>
      <c r="G116" s="210"/>
      <c r="H116" s="212"/>
      <c r="I116" s="213">
        <v>12.74</v>
      </c>
      <c r="J116" s="85">
        <v>2.0299999999999998</v>
      </c>
      <c r="K116" s="85">
        <v>4.4800000000000004</v>
      </c>
      <c r="L116" s="54"/>
      <c r="M116" s="210" t="s">
        <v>179</v>
      </c>
      <c r="N116" s="86">
        <v>11</v>
      </c>
      <c r="O116" s="87" t="s">
        <v>180</v>
      </c>
      <c r="P116" s="54" t="s">
        <v>179</v>
      </c>
      <c r="Q116" s="54"/>
      <c r="R116" s="86" t="s">
        <v>181</v>
      </c>
      <c r="S116" s="215"/>
      <c r="T116" s="86">
        <v>1</v>
      </c>
      <c r="U116" s="86">
        <v>3</v>
      </c>
      <c r="V116" s="54"/>
      <c r="W116" s="215"/>
      <c r="X116" s="54" t="s">
        <v>179</v>
      </c>
      <c r="Y116" s="210" t="s">
        <v>179</v>
      </c>
      <c r="Z116" s="215"/>
      <c r="AA116" s="215"/>
      <c r="AB116" s="213">
        <v>12.74</v>
      </c>
      <c r="AC116" s="215"/>
      <c r="AD116" s="215" t="s">
        <v>543</v>
      </c>
      <c r="AE116" s="88">
        <v>0.1</v>
      </c>
      <c r="AF116" s="215" t="s">
        <v>452</v>
      </c>
      <c r="AG116" s="215"/>
      <c r="AH116" s="210" t="s">
        <v>179</v>
      </c>
      <c r="AJ116" s="215"/>
      <c r="AK116" s="210" t="s">
        <v>179</v>
      </c>
      <c r="AL116" s="213">
        <v>12.74</v>
      </c>
    </row>
    <row r="117" spans="1:39" s="209" customFormat="1" x14ac:dyDescent="0.2">
      <c r="A117" s="99">
        <v>115</v>
      </c>
      <c r="B117" s="211" t="s">
        <v>675</v>
      </c>
      <c r="C117" s="210"/>
      <c r="D117" s="86" t="s">
        <v>461</v>
      </c>
      <c r="E117" s="210" t="s">
        <v>179</v>
      </c>
      <c r="F117" s="210" t="s">
        <v>179</v>
      </c>
      <c r="G117" s="210"/>
      <c r="H117" s="212"/>
      <c r="I117" s="213">
        <v>16.420000000000002</v>
      </c>
      <c r="J117" s="85">
        <v>2.66</v>
      </c>
      <c r="K117" s="85">
        <v>6.33</v>
      </c>
      <c r="L117" s="54"/>
      <c r="M117" s="210" t="s">
        <v>179</v>
      </c>
      <c r="N117" s="86">
        <v>20</v>
      </c>
      <c r="O117" s="87" t="s">
        <v>180</v>
      </c>
      <c r="P117" s="54" t="s">
        <v>179</v>
      </c>
      <c r="Q117" s="54"/>
      <c r="R117" s="86" t="s">
        <v>181</v>
      </c>
      <c r="S117" s="215"/>
      <c r="T117" s="86">
        <v>1</v>
      </c>
      <c r="U117" s="86">
        <v>3</v>
      </c>
      <c r="V117" s="54"/>
      <c r="W117" s="215"/>
      <c r="X117" s="54" t="s">
        <v>179</v>
      </c>
      <c r="Y117" s="210" t="s">
        <v>179</v>
      </c>
      <c r="Z117" s="215"/>
      <c r="AA117" s="215"/>
      <c r="AB117" s="213">
        <v>16.420000000000002</v>
      </c>
      <c r="AC117" s="215"/>
      <c r="AD117" s="215" t="s">
        <v>543</v>
      </c>
      <c r="AE117" s="88">
        <v>0.1</v>
      </c>
      <c r="AF117" s="215" t="s">
        <v>452</v>
      </c>
      <c r="AG117" s="215"/>
      <c r="AH117" s="210" t="s">
        <v>179</v>
      </c>
      <c r="AJ117" s="215"/>
      <c r="AK117" s="210" t="s">
        <v>179</v>
      </c>
      <c r="AL117" s="213">
        <v>16.420000000000002</v>
      </c>
    </row>
    <row r="118" spans="1:39" s="209" customFormat="1" x14ac:dyDescent="0.2">
      <c r="A118" s="99">
        <v>116</v>
      </c>
      <c r="B118" s="211" t="s">
        <v>676</v>
      </c>
      <c r="C118" s="210"/>
      <c r="D118" s="86" t="s">
        <v>461</v>
      </c>
      <c r="E118" s="210" t="s">
        <v>179</v>
      </c>
      <c r="F118" s="210" t="s">
        <v>179</v>
      </c>
      <c r="G118" s="210"/>
      <c r="H118" s="212"/>
      <c r="I118" s="213">
        <v>21.3</v>
      </c>
      <c r="J118" s="85">
        <v>3.78</v>
      </c>
      <c r="K118" s="214">
        <v>8.3000000000000007</v>
      </c>
      <c r="L118" s="54"/>
      <c r="M118" s="210" t="s">
        <v>179</v>
      </c>
      <c r="N118" s="86">
        <v>30</v>
      </c>
      <c r="O118" s="87" t="s">
        <v>180</v>
      </c>
      <c r="P118" s="54" t="s">
        <v>179</v>
      </c>
      <c r="Q118" s="54"/>
      <c r="R118" s="86" t="s">
        <v>181</v>
      </c>
      <c r="S118" s="215"/>
      <c r="T118" s="86">
        <v>1</v>
      </c>
      <c r="U118" s="86">
        <v>3</v>
      </c>
      <c r="V118" s="54"/>
      <c r="W118" s="215"/>
      <c r="X118" s="54" t="s">
        <v>179</v>
      </c>
      <c r="Y118" s="210" t="s">
        <v>179</v>
      </c>
      <c r="Z118" s="215"/>
      <c r="AA118" s="215"/>
      <c r="AB118" s="213">
        <v>21.3</v>
      </c>
      <c r="AC118" s="215"/>
      <c r="AD118" s="215" t="s">
        <v>543</v>
      </c>
      <c r="AE118" s="88">
        <v>0.1</v>
      </c>
      <c r="AF118" s="215" t="s">
        <v>452</v>
      </c>
      <c r="AG118" s="215"/>
      <c r="AH118" s="210" t="s">
        <v>179</v>
      </c>
      <c r="AJ118" s="215"/>
      <c r="AK118" s="210" t="s">
        <v>179</v>
      </c>
      <c r="AL118" s="213">
        <v>21.3</v>
      </c>
    </row>
    <row r="119" spans="1:39" s="117" customFormat="1" x14ac:dyDescent="0.2">
      <c r="A119" s="99">
        <v>117</v>
      </c>
      <c r="B119" s="97"/>
      <c r="C119" s="73"/>
      <c r="D119" s="77"/>
      <c r="E119" s="73"/>
      <c r="F119" s="79"/>
      <c r="G119" s="79"/>
      <c r="H119" s="84"/>
      <c r="I119" s="119"/>
      <c r="J119" s="77"/>
      <c r="K119" s="84"/>
      <c r="L119" s="116"/>
      <c r="M119" s="79"/>
      <c r="N119" s="77"/>
      <c r="O119" s="78"/>
      <c r="P119" s="79"/>
      <c r="Q119" s="76"/>
      <c r="R119" s="77"/>
      <c r="S119" s="116"/>
      <c r="T119" s="77"/>
      <c r="U119" s="77"/>
      <c r="V119" s="79"/>
      <c r="W119" s="76"/>
      <c r="X119" s="76"/>
      <c r="Y119" s="79"/>
      <c r="Z119" s="76"/>
      <c r="AA119" s="76"/>
      <c r="AB119" s="122"/>
      <c r="AC119" s="76"/>
      <c r="AD119" s="76"/>
      <c r="AE119" s="78"/>
      <c r="AF119" s="76"/>
      <c r="AG119" s="76"/>
      <c r="AH119" s="76"/>
      <c r="AI119" s="79"/>
      <c r="AJ119" s="116"/>
      <c r="AK119" s="73"/>
      <c r="AL119" s="78"/>
    </row>
    <row r="120" spans="1:39" s="117" customFormat="1" x14ac:dyDescent="0.2">
      <c r="A120" s="99">
        <v>118</v>
      </c>
      <c r="B120" s="97" t="s">
        <v>511</v>
      </c>
      <c r="C120" s="73"/>
      <c r="D120" s="77" t="s">
        <v>461</v>
      </c>
      <c r="E120" s="73" t="s">
        <v>179</v>
      </c>
      <c r="F120" s="79" t="s">
        <v>179</v>
      </c>
      <c r="G120" s="76" t="s">
        <v>268</v>
      </c>
      <c r="H120" s="84"/>
      <c r="I120" s="119">
        <v>28.1</v>
      </c>
      <c r="J120" s="81">
        <v>4.54</v>
      </c>
      <c r="K120" s="74">
        <v>10</v>
      </c>
      <c r="L120" s="116" t="s">
        <v>268</v>
      </c>
      <c r="M120" s="79" t="s">
        <v>179</v>
      </c>
      <c r="N120" s="77">
        <v>55</v>
      </c>
      <c r="O120" s="78" t="s">
        <v>180</v>
      </c>
      <c r="P120" s="79" t="s">
        <v>179</v>
      </c>
      <c r="Q120" s="76" t="s">
        <v>268</v>
      </c>
      <c r="R120" s="77" t="s">
        <v>181</v>
      </c>
      <c r="S120" s="116" t="s">
        <v>268</v>
      </c>
      <c r="T120" s="77">
        <v>1</v>
      </c>
      <c r="U120" s="77">
        <v>3</v>
      </c>
      <c r="V120" s="76" t="s">
        <v>268</v>
      </c>
      <c r="W120" s="76" t="s">
        <v>268</v>
      </c>
      <c r="X120" s="79" t="s">
        <v>179</v>
      </c>
      <c r="Y120" s="79" t="s">
        <v>179</v>
      </c>
      <c r="Z120" s="76" t="s">
        <v>268</v>
      </c>
      <c r="AA120" s="76" t="s">
        <v>268</v>
      </c>
      <c r="AB120" s="122">
        <f t="shared" si="1"/>
        <v>28.1</v>
      </c>
      <c r="AC120" s="76" t="s">
        <v>268</v>
      </c>
      <c r="AD120" s="76" t="s">
        <v>543</v>
      </c>
      <c r="AE120" s="78">
        <v>0.1</v>
      </c>
      <c r="AF120" s="76" t="s">
        <v>452</v>
      </c>
      <c r="AG120" s="76" t="s">
        <v>268</v>
      </c>
      <c r="AH120" s="79" t="s">
        <v>179</v>
      </c>
      <c r="AI120" s="76" t="s">
        <v>268</v>
      </c>
      <c r="AJ120" s="76" t="s">
        <v>268</v>
      </c>
      <c r="AK120" s="73" t="s">
        <v>179</v>
      </c>
      <c r="AL120" s="78">
        <v>25.6</v>
      </c>
    </row>
    <row r="121" spans="1:39" s="117" customFormat="1" x14ac:dyDescent="0.2">
      <c r="A121" s="99">
        <v>119</v>
      </c>
      <c r="B121" s="97" t="s">
        <v>512</v>
      </c>
      <c r="C121" s="73"/>
      <c r="D121" s="77" t="s">
        <v>461</v>
      </c>
      <c r="E121" s="73" t="s">
        <v>179</v>
      </c>
      <c r="F121" s="79" t="s">
        <v>179</v>
      </c>
      <c r="G121" s="76" t="s">
        <v>268</v>
      </c>
      <c r="H121" s="84"/>
      <c r="I121" s="119">
        <v>37.799999999999997</v>
      </c>
      <c r="J121" s="74">
        <v>6.12</v>
      </c>
      <c r="K121" s="75">
        <v>12.9</v>
      </c>
      <c r="L121" s="116" t="s">
        <v>268</v>
      </c>
      <c r="M121" s="79" t="s">
        <v>179</v>
      </c>
      <c r="N121" s="77">
        <v>60</v>
      </c>
      <c r="O121" s="78" t="s">
        <v>180</v>
      </c>
      <c r="P121" s="79" t="s">
        <v>179</v>
      </c>
      <c r="Q121" s="76" t="s">
        <v>268</v>
      </c>
      <c r="R121" s="77" t="s">
        <v>181</v>
      </c>
      <c r="S121" s="116" t="s">
        <v>268</v>
      </c>
      <c r="T121" s="77">
        <v>1</v>
      </c>
      <c r="U121" s="77">
        <v>3</v>
      </c>
      <c r="V121" s="76" t="s">
        <v>268</v>
      </c>
      <c r="W121" s="76" t="s">
        <v>268</v>
      </c>
      <c r="X121" s="79" t="s">
        <v>179</v>
      </c>
      <c r="Y121" s="79" t="s">
        <v>179</v>
      </c>
      <c r="Z121" s="76" t="s">
        <v>268</v>
      </c>
      <c r="AA121" s="76" t="s">
        <v>268</v>
      </c>
      <c r="AB121" s="122">
        <f t="shared" si="1"/>
        <v>37.799999999999997</v>
      </c>
      <c r="AC121" s="76" t="s">
        <v>268</v>
      </c>
      <c r="AD121" s="76" t="s">
        <v>543</v>
      </c>
      <c r="AE121" s="78">
        <v>0.2</v>
      </c>
      <c r="AF121" s="76" t="s">
        <v>452</v>
      </c>
      <c r="AG121" s="76" t="s">
        <v>268</v>
      </c>
      <c r="AH121" s="79" t="s">
        <v>179</v>
      </c>
      <c r="AI121" s="76" t="s">
        <v>268</v>
      </c>
      <c r="AJ121" s="76" t="s">
        <v>268</v>
      </c>
      <c r="AK121" s="73" t="s">
        <v>179</v>
      </c>
      <c r="AL121" s="78">
        <v>4.7</v>
      </c>
    </row>
    <row r="122" spans="1:39" s="55" customFormat="1" x14ac:dyDescent="0.2">
      <c r="A122" s="99">
        <v>120</v>
      </c>
      <c r="B122" s="97" t="s">
        <v>517</v>
      </c>
      <c r="C122" s="73"/>
      <c r="D122" s="77" t="s">
        <v>461</v>
      </c>
      <c r="E122" s="73" t="s">
        <v>179</v>
      </c>
      <c r="F122" s="79" t="s">
        <v>179</v>
      </c>
      <c r="G122" s="76" t="s">
        <v>268</v>
      </c>
      <c r="H122" s="84"/>
      <c r="I122" s="119">
        <v>35.299999999999997</v>
      </c>
      <c r="J122" s="74">
        <v>6.13</v>
      </c>
      <c r="K122" s="75">
        <v>14.7</v>
      </c>
      <c r="L122" s="116" t="s">
        <v>268</v>
      </c>
      <c r="M122" s="79" t="s">
        <v>179</v>
      </c>
      <c r="N122" s="77">
        <v>90</v>
      </c>
      <c r="O122" s="78" t="s">
        <v>180</v>
      </c>
      <c r="P122" s="79" t="s">
        <v>179</v>
      </c>
      <c r="Q122" s="76" t="s">
        <v>268</v>
      </c>
      <c r="R122" s="77" t="s">
        <v>181</v>
      </c>
      <c r="S122" s="116" t="s">
        <v>268</v>
      </c>
      <c r="T122" s="77">
        <v>1</v>
      </c>
      <c r="U122" s="77">
        <v>3</v>
      </c>
      <c r="V122" s="76" t="s">
        <v>268</v>
      </c>
      <c r="W122" s="76" t="s">
        <v>268</v>
      </c>
      <c r="X122" s="79" t="s">
        <v>179</v>
      </c>
      <c r="Y122" s="79" t="s">
        <v>179</v>
      </c>
      <c r="Z122" s="76" t="s">
        <v>268</v>
      </c>
      <c r="AA122" s="76" t="s">
        <v>268</v>
      </c>
      <c r="AB122" s="122">
        <f t="shared" ref="AB122:AB131" si="19">I122</f>
        <v>35.299999999999997</v>
      </c>
      <c r="AC122" s="76" t="s">
        <v>268</v>
      </c>
      <c r="AD122" s="76" t="s">
        <v>543</v>
      </c>
      <c r="AE122" s="78">
        <v>0.3</v>
      </c>
      <c r="AF122" s="76" t="s">
        <v>452</v>
      </c>
      <c r="AG122" s="76" t="s">
        <v>268</v>
      </c>
      <c r="AH122" s="79" t="s">
        <v>179</v>
      </c>
      <c r="AI122" s="76" t="s">
        <v>268</v>
      </c>
      <c r="AJ122" s="76" t="s">
        <v>268</v>
      </c>
      <c r="AK122" s="73" t="s">
        <v>179</v>
      </c>
      <c r="AL122" s="78">
        <v>13.5</v>
      </c>
      <c r="AM122" s="117"/>
    </row>
    <row r="123" spans="1:39" s="55" customFormat="1" x14ac:dyDescent="0.2">
      <c r="A123" s="99">
        <v>121</v>
      </c>
      <c r="B123" s="97"/>
      <c r="C123" s="73"/>
      <c r="D123" s="77"/>
      <c r="E123" s="73"/>
      <c r="F123" s="79"/>
      <c r="G123" s="76"/>
      <c r="H123" s="84"/>
      <c r="I123" s="119"/>
      <c r="J123" s="74"/>
      <c r="K123" s="75"/>
      <c r="L123" s="116"/>
      <c r="M123" s="79"/>
      <c r="N123" s="77"/>
      <c r="O123" s="78"/>
      <c r="P123" s="79"/>
      <c r="Q123" s="76"/>
      <c r="R123" s="77"/>
      <c r="S123" s="116"/>
      <c r="T123" s="77"/>
      <c r="U123" s="77"/>
      <c r="V123" s="76"/>
      <c r="W123" s="76"/>
      <c r="X123" s="79"/>
      <c r="Y123" s="79"/>
      <c r="Z123" s="76"/>
      <c r="AA123" s="76"/>
      <c r="AB123" s="122"/>
      <c r="AC123" s="76"/>
      <c r="AD123" s="76"/>
      <c r="AE123" s="78"/>
      <c r="AF123" s="76"/>
      <c r="AG123" s="76"/>
      <c r="AH123" s="79"/>
      <c r="AI123" s="76"/>
      <c r="AJ123" s="76"/>
      <c r="AK123" s="73"/>
      <c r="AL123" s="78"/>
      <c r="AM123" s="117"/>
    </row>
    <row r="124" spans="1:39" s="117" customFormat="1" x14ac:dyDescent="0.2">
      <c r="A124" s="99">
        <v>122</v>
      </c>
      <c r="B124" s="97" t="s">
        <v>608</v>
      </c>
      <c r="C124" s="73"/>
      <c r="D124" s="77" t="s">
        <v>461</v>
      </c>
      <c r="E124" s="73" t="s">
        <v>179</v>
      </c>
      <c r="F124" s="79" t="s">
        <v>179</v>
      </c>
      <c r="G124" s="79"/>
      <c r="H124" s="84"/>
      <c r="I124" s="119">
        <v>43.7</v>
      </c>
      <c r="J124" s="77">
        <v>7.39</v>
      </c>
      <c r="K124" s="84">
        <v>16.8</v>
      </c>
      <c r="L124" s="116"/>
      <c r="M124" s="79"/>
      <c r="N124" s="77">
        <v>17</v>
      </c>
      <c r="O124" s="78" t="s">
        <v>180</v>
      </c>
      <c r="P124" s="76" t="s">
        <v>268</v>
      </c>
      <c r="Q124" s="79" t="s">
        <v>179</v>
      </c>
      <c r="R124" s="77" t="s">
        <v>181</v>
      </c>
      <c r="S124" s="76" t="s">
        <v>268</v>
      </c>
      <c r="T124" s="77">
        <v>1</v>
      </c>
      <c r="U124" s="77">
        <v>3</v>
      </c>
      <c r="V124" s="76" t="s">
        <v>268</v>
      </c>
      <c r="W124" s="76" t="s">
        <v>268</v>
      </c>
      <c r="X124" s="79" t="s">
        <v>179</v>
      </c>
      <c r="Y124" s="73" t="s">
        <v>179</v>
      </c>
      <c r="Z124" s="76" t="s">
        <v>268</v>
      </c>
      <c r="AA124" s="76" t="s">
        <v>268</v>
      </c>
      <c r="AB124" s="122">
        <f>I124</f>
        <v>43.7</v>
      </c>
      <c r="AC124" s="76" t="s">
        <v>268</v>
      </c>
      <c r="AD124" s="76" t="s">
        <v>543</v>
      </c>
      <c r="AE124" s="78">
        <v>0.3</v>
      </c>
      <c r="AF124" s="76" t="s">
        <v>452</v>
      </c>
      <c r="AG124" s="76" t="s">
        <v>268</v>
      </c>
      <c r="AH124" s="76" t="s">
        <v>268</v>
      </c>
      <c r="AI124" s="73" t="s">
        <v>179</v>
      </c>
      <c r="AJ124" s="76" t="s">
        <v>268</v>
      </c>
      <c r="AK124" s="73" t="s">
        <v>179</v>
      </c>
      <c r="AL124" s="78"/>
    </row>
    <row r="125" spans="1:39" s="117" customFormat="1" x14ac:dyDescent="0.2">
      <c r="A125" s="99">
        <v>123</v>
      </c>
      <c r="B125" s="97" t="s">
        <v>609</v>
      </c>
      <c r="C125" s="73"/>
      <c r="D125" s="77" t="s">
        <v>461</v>
      </c>
      <c r="E125" s="73" t="s">
        <v>179</v>
      </c>
      <c r="F125" s="79" t="s">
        <v>179</v>
      </c>
      <c r="G125" s="79"/>
      <c r="H125" s="84"/>
      <c r="I125" s="119">
        <v>53.3</v>
      </c>
      <c r="J125" s="77">
        <v>8.8699999999999992</v>
      </c>
      <c r="K125" s="84">
        <v>20.5</v>
      </c>
      <c r="L125" s="116"/>
      <c r="M125" s="79"/>
      <c r="N125" s="77">
        <v>21</v>
      </c>
      <c r="O125" s="78" t="s">
        <v>180</v>
      </c>
      <c r="P125" s="76" t="s">
        <v>268</v>
      </c>
      <c r="Q125" s="79" t="s">
        <v>179</v>
      </c>
      <c r="R125" s="77" t="s">
        <v>181</v>
      </c>
      <c r="S125" s="76" t="s">
        <v>268</v>
      </c>
      <c r="T125" s="77">
        <v>1</v>
      </c>
      <c r="U125" s="77">
        <v>3</v>
      </c>
      <c r="V125" s="76" t="s">
        <v>268</v>
      </c>
      <c r="W125" s="76" t="s">
        <v>268</v>
      </c>
      <c r="X125" s="79" t="s">
        <v>179</v>
      </c>
      <c r="Y125" s="73" t="s">
        <v>179</v>
      </c>
      <c r="Z125" s="76" t="s">
        <v>268</v>
      </c>
      <c r="AA125" s="76" t="s">
        <v>268</v>
      </c>
      <c r="AB125" s="122">
        <f>I125</f>
        <v>53.3</v>
      </c>
      <c r="AC125" s="76" t="s">
        <v>268</v>
      </c>
      <c r="AD125" s="76" t="s">
        <v>543</v>
      </c>
      <c r="AE125" s="78">
        <v>0.3</v>
      </c>
      <c r="AF125" s="76" t="s">
        <v>452</v>
      </c>
      <c r="AG125" s="76" t="s">
        <v>268</v>
      </c>
      <c r="AH125" s="76" t="s">
        <v>268</v>
      </c>
      <c r="AI125" s="73" t="s">
        <v>179</v>
      </c>
      <c r="AJ125" s="76" t="s">
        <v>268</v>
      </c>
      <c r="AK125" s="73" t="s">
        <v>179</v>
      </c>
      <c r="AL125" s="78"/>
    </row>
    <row r="126" spans="1:39" s="117" customFormat="1" x14ac:dyDescent="0.2">
      <c r="A126" s="99">
        <v>124</v>
      </c>
      <c r="B126" s="97" t="s">
        <v>610</v>
      </c>
      <c r="C126" s="73"/>
      <c r="D126" s="77" t="s">
        <v>461</v>
      </c>
      <c r="E126" s="73" t="s">
        <v>179</v>
      </c>
      <c r="F126" s="79" t="s">
        <v>179</v>
      </c>
      <c r="G126" s="79"/>
      <c r="H126" s="84"/>
      <c r="I126" s="119">
        <v>76</v>
      </c>
      <c r="J126" s="119">
        <v>13.57</v>
      </c>
      <c r="K126" s="119">
        <v>28.3</v>
      </c>
      <c r="L126" s="116"/>
      <c r="M126" s="79"/>
      <c r="N126" s="77">
        <v>29</v>
      </c>
      <c r="O126" s="78" t="s">
        <v>180</v>
      </c>
      <c r="P126" s="76" t="s">
        <v>268</v>
      </c>
      <c r="Q126" s="79" t="s">
        <v>179</v>
      </c>
      <c r="R126" s="77" t="s">
        <v>181</v>
      </c>
      <c r="S126" s="76" t="s">
        <v>268</v>
      </c>
      <c r="T126" s="77">
        <v>1</v>
      </c>
      <c r="U126" s="77">
        <v>3</v>
      </c>
      <c r="V126" s="76" t="s">
        <v>268</v>
      </c>
      <c r="W126" s="76" t="s">
        <v>268</v>
      </c>
      <c r="X126" s="79" t="s">
        <v>179</v>
      </c>
      <c r="Y126" s="73" t="s">
        <v>179</v>
      </c>
      <c r="Z126" s="76" t="s">
        <v>268</v>
      </c>
      <c r="AA126" s="76" t="s">
        <v>268</v>
      </c>
      <c r="AB126" s="122">
        <f t="shared" ref="AB126:AB127" si="20">I126</f>
        <v>76</v>
      </c>
      <c r="AC126" s="76" t="s">
        <v>268</v>
      </c>
      <c r="AD126" s="76" t="s">
        <v>543</v>
      </c>
      <c r="AE126" s="78">
        <v>0.5</v>
      </c>
      <c r="AF126" s="76" t="s">
        <v>452</v>
      </c>
      <c r="AG126" s="76" t="s">
        <v>268</v>
      </c>
      <c r="AH126" s="76" t="s">
        <v>268</v>
      </c>
      <c r="AI126" s="73" t="s">
        <v>179</v>
      </c>
      <c r="AJ126" s="76" t="s">
        <v>268</v>
      </c>
      <c r="AK126" s="73" t="s">
        <v>179</v>
      </c>
      <c r="AL126" s="78"/>
    </row>
    <row r="127" spans="1:39" s="117" customFormat="1" x14ac:dyDescent="0.2">
      <c r="A127" s="99">
        <v>125</v>
      </c>
      <c r="B127" s="97" t="s">
        <v>611</v>
      </c>
      <c r="C127" s="73"/>
      <c r="D127" s="77" t="s">
        <v>461</v>
      </c>
      <c r="E127" s="73" t="s">
        <v>179</v>
      </c>
      <c r="F127" s="79" t="s">
        <v>179</v>
      </c>
      <c r="G127" s="79"/>
      <c r="H127" s="84"/>
      <c r="I127" s="119">
        <v>104.3</v>
      </c>
      <c r="J127" s="77">
        <v>17.47</v>
      </c>
      <c r="K127" s="84">
        <v>36.9</v>
      </c>
      <c r="L127" s="116"/>
      <c r="M127" s="79"/>
      <c r="N127" s="77">
        <v>37</v>
      </c>
      <c r="O127" s="78" t="s">
        <v>180</v>
      </c>
      <c r="P127" s="76" t="s">
        <v>268</v>
      </c>
      <c r="Q127" s="79" t="s">
        <v>179</v>
      </c>
      <c r="R127" s="77" t="s">
        <v>181</v>
      </c>
      <c r="S127" s="76" t="s">
        <v>268</v>
      </c>
      <c r="T127" s="77">
        <v>1</v>
      </c>
      <c r="U127" s="77">
        <v>3</v>
      </c>
      <c r="V127" s="76" t="s">
        <v>268</v>
      </c>
      <c r="W127" s="76" t="s">
        <v>268</v>
      </c>
      <c r="X127" s="79" t="s">
        <v>179</v>
      </c>
      <c r="Y127" s="73" t="s">
        <v>179</v>
      </c>
      <c r="Z127" s="76" t="s">
        <v>268</v>
      </c>
      <c r="AA127" s="76" t="s">
        <v>268</v>
      </c>
      <c r="AB127" s="122">
        <f t="shared" si="20"/>
        <v>104.3</v>
      </c>
      <c r="AC127" s="76" t="s">
        <v>268</v>
      </c>
      <c r="AD127" s="76" t="s">
        <v>543</v>
      </c>
      <c r="AE127" s="78">
        <v>0.5</v>
      </c>
      <c r="AF127" s="76" t="s">
        <v>452</v>
      </c>
      <c r="AG127" s="76" t="s">
        <v>268</v>
      </c>
      <c r="AH127" s="76" t="s">
        <v>268</v>
      </c>
      <c r="AI127" s="73" t="s">
        <v>179</v>
      </c>
      <c r="AJ127" s="76" t="s">
        <v>268</v>
      </c>
      <c r="AK127" s="73" t="s">
        <v>179</v>
      </c>
      <c r="AL127" s="78"/>
    </row>
    <row r="128" spans="1:39" s="117" customFormat="1" x14ac:dyDescent="0.2">
      <c r="A128" s="99">
        <v>126</v>
      </c>
      <c r="B128" s="97"/>
      <c r="C128" s="73"/>
      <c r="D128" s="77"/>
      <c r="E128" s="73"/>
      <c r="F128" s="79"/>
      <c r="G128" s="79"/>
      <c r="H128" s="84"/>
      <c r="I128" s="119"/>
      <c r="J128" s="77"/>
      <c r="K128" s="84"/>
      <c r="L128" s="116"/>
      <c r="M128" s="79"/>
      <c r="N128" s="77"/>
      <c r="O128" s="78"/>
      <c r="P128" s="76"/>
      <c r="Q128" s="79"/>
      <c r="R128" s="77"/>
      <c r="S128" s="76"/>
      <c r="T128" s="77"/>
      <c r="U128" s="77"/>
      <c r="V128" s="79"/>
      <c r="W128" s="76"/>
      <c r="X128" s="76"/>
      <c r="Y128" s="73"/>
      <c r="Z128" s="76"/>
      <c r="AA128" s="76"/>
      <c r="AB128" s="122"/>
      <c r="AC128" s="76"/>
      <c r="AD128" s="76"/>
      <c r="AE128" s="78"/>
      <c r="AF128" s="76"/>
      <c r="AG128" s="76"/>
      <c r="AH128" s="76"/>
      <c r="AI128" s="73"/>
      <c r="AJ128" s="76"/>
      <c r="AK128" s="73"/>
      <c r="AL128" s="78"/>
    </row>
    <row r="129" spans="1:39" s="117" customFormat="1" x14ac:dyDescent="0.2">
      <c r="A129" s="99">
        <v>127</v>
      </c>
      <c r="B129" s="207" t="s">
        <v>615</v>
      </c>
      <c r="C129" s="73"/>
      <c r="D129" s="77"/>
      <c r="E129" s="73"/>
      <c r="F129" s="79"/>
      <c r="G129" s="79"/>
      <c r="H129" s="84"/>
      <c r="I129" s="119"/>
      <c r="J129" s="77"/>
      <c r="K129" s="84"/>
      <c r="L129" s="116"/>
      <c r="M129" s="79"/>
      <c r="N129" s="77"/>
      <c r="O129" s="78"/>
      <c r="P129" s="76"/>
      <c r="Q129" s="79"/>
      <c r="R129" s="77"/>
      <c r="S129" s="76"/>
      <c r="T129" s="77"/>
      <c r="U129" s="77"/>
      <c r="V129" s="79"/>
      <c r="W129" s="76"/>
      <c r="X129" s="76"/>
      <c r="Y129" s="73"/>
      <c r="Z129" s="76"/>
      <c r="AA129" s="76"/>
      <c r="AB129" s="122"/>
      <c r="AC129" s="76"/>
      <c r="AD129" s="76"/>
      <c r="AE129" s="78"/>
      <c r="AF129" s="76"/>
      <c r="AG129" s="76"/>
      <c r="AH129" s="76"/>
      <c r="AI129" s="73"/>
      <c r="AJ129" s="76"/>
      <c r="AK129" s="73"/>
      <c r="AL129" s="78"/>
    </row>
    <row r="130" spans="1:39" s="117" customFormat="1" x14ac:dyDescent="0.2">
      <c r="A130" s="99">
        <v>128</v>
      </c>
      <c r="B130" s="97"/>
      <c r="C130" s="73"/>
      <c r="D130" s="77"/>
      <c r="E130" s="73"/>
      <c r="F130" s="79"/>
      <c r="G130" s="79"/>
      <c r="H130" s="84"/>
      <c r="I130" s="119"/>
      <c r="J130" s="77"/>
      <c r="K130" s="84"/>
      <c r="L130" s="116"/>
      <c r="M130" s="79"/>
      <c r="N130" s="77"/>
      <c r="O130" s="78"/>
      <c r="P130" s="76"/>
      <c r="Q130" s="79"/>
      <c r="R130" s="77"/>
      <c r="S130" s="76"/>
      <c r="T130" s="77"/>
      <c r="U130" s="77"/>
      <c r="V130" s="79"/>
      <c r="W130" s="76"/>
      <c r="X130" s="76"/>
      <c r="Y130" s="73"/>
      <c r="Z130" s="76"/>
      <c r="AA130" s="76"/>
      <c r="AB130" s="122"/>
      <c r="AC130" s="76"/>
      <c r="AD130" s="76"/>
      <c r="AE130" s="78"/>
      <c r="AF130" s="76"/>
      <c r="AG130" s="76"/>
      <c r="AH130" s="76"/>
      <c r="AI130" s="73"/>
      <c r="AJ130" s="76"/>
      <c r="AK130" s="73"/>
      <c r="AL130" s="78"/>
    </row>
    <row r="131" spans="1:39" s="55" customFormat="1" x14ac:dyDescent="0.2">
      <c r="A131" s="99">
        <v>129</v>
      </c>
      <c r="B131" s="97" t="s">
        <v>598</v>
      </c>
      <c r="C131" s="73" t="s">
        <v>179</v>
      </c>
      <c r="D131" s="77">
        <v>235</v>
      </c>
      <c r="E131" s="73" t="s">
        <v>179</v>
      </c>
      <c r="F131" s="79" t="s">
        <v>179</v>
      </c>
      <c r="G131" s="79" t="s">
        <v>179</v>
      </c>
      <c r="H131" s="75">
        <v>2.9</v>
      </c>
      <c r="I131" s="119">
        <v>5.16</v>
      </c>
      <c r="J131" s="74">
        <v>1.38</v>
      </c>
      <c r="K131" s="75">
        <v>6</v>
      </c>
      <c r="L131" s="116" t="s">
        <v>268</v>
      </c>
      <c r="M131" s="116" t="s">
        <v>268</v>
      </c>
      <c r="N131" s="77">
        <v>8</v>
      </c>
      <c r="O131" s="78" t="s">
        <v>544</v>
      </c>
      <c r="P131" s="76" t="s">
        <v>268</v>
      </c>
      <c r="Q131" s="73" t="s">
        <v>179</v>
      </c>
      <c r="R131" s="77" t="s">
        <v>541</v>
      </c>
      <c r="S131" s="116" t="s">
        <v>268</v>
      </c>
      <c r="T131" s="77">
        <v>1</v>
      </c>
      <c r="U131" s="77">
        <v>3</v>
      </c>
      <c r="V131" s="76" t="s">
        <v>268</v>
      </c>
      <c r="W131" s="79" t="s">
        <v>179</v>
      </c>
      <c r="X131" s="76" t="s">
        <v>268</v>
      </c>
      <c r="Y131" s="79" t="s">
        <v>179</v>
      </c>
      <c r="Z131" s="76" t="s">
        <v>268</v>
      </c>
      <c r="AA131" s="76" t="s">
        <v>268</v>
      </c>
      <c r="AB131" s="122">
        <f t="shared" si="19"/>
        <v>5.16</v>
      </c>
      <c r="AC131" s="76" t="s">
        <v>268</v>
      </c>
      <c r="AD131" s="76">
        <v>1</v>
      </c>
      <c r="AE131" s="78">
        <v>1.3</v>
      </c>
      <c r="AF131" s="76" t="s">
        <v>452</v>
      </c>
      <c r="AG131" s="73" t="s">
        <v>179</v>
      </c>
      <c r="AH131" s="76" t="s">
        <v>268</v>
      </c>
      <c r="AI131" s="76" t="s">
        <v>268</v>
      </c>
      <c r="AJ131" s="116">
        <v>1</v>
      </c>
      <c r="AK131" s="73" t="s">
        <v>179</v>
      </c>
      <c r="AL131" s="78">
        <v>14.5</v>
      </c>
      <c r="AM131" s="117"/>
    </row>
    <row r="132" spans="1:39" s="55" customFormat="1" x14ac:dyDescent="0.2">
      <c r="A132" s="99">
        <v>130</v>
      </c>
      <c r="B132" s="97"/>
      <c r="C132" s="73"/>
      <c r="D132" s="77"/>
      <c r="E132" s="73"/>
      <c r="F132" s="79"/>
      <c r="G132" s="79"/>
      <c r="H132" s="75"/>
      <c r="I132" s="119"/>
      <c r="J132" s="74"/>
      <c r="K132" s="75"/>
      <c r="L132" s="116"/>
      <c r="M132" s="116"/>
      <c r="N132" s="77"/>
      <c r="O132" s="78"/>
      <c r="P132" s="76"/>
      <c r="Q132" s="73"/>
      <c r="R132" s="77"/>
      <c r="S132" s="116"/>
      <c r="T132" s="77"/>
      <c r="U132" s="77"/>
      <c r="V132" s="76"/>
      <c r="W132" s="79"/>
      <c r="X132" s="76"/>
      <c r="Y132" s="79"/>
      <c r="Z132" s="76"/>
      <c r="AA132" s="76"/>
      <c r="AB132" s="122"/>
      <c r="AC132" s="76"/>
      <c r="AD132" s="76"/>
      <c r="AE132" s="78"/>
      <c r="AF132" s="76"/>
      <c r="AG132" s="73"/>
      <c r="AH132" s="76"/>
      <c r="AI132" s="76"/>
      <c r="AJ132" s="116"/>
      <c r="AK132" s="73"/>
      <c r="AL132" s="78"/>
      <c r="AM132" s="117"/>
    </row>
    <row r="133" spans="1:39" s="55" customFormat="1" x14ac:dyDescent="0.2">
      <c r="A133" s="99">
        <v>131</v>
      </c>
      <c r="C133" s="73"/>
      <c r="D133" s="77"/>
      <c r="E133" s="73"/>
      <c r="F133" s="79"/>
      <c r="G133" s="79"/>
      <c r="H133" s="75"/>
      <c r="I133" s="119"/>
      <c r="J133" s="74"/>
      <c r="K133" s="75"/>
      <c r="L133" s="116"/>
      <c r="M133" s="116"/>
      <c r="N133" s="77"/>
      <c r="O133" s="78"/>
      <c r="P133" s="76"/>
      <c r="Q133" s="73"/>
      <c r="R133" s="77"/>
      <c r="S133" s="116"/>
      <c r="T133" s="77"/>
      <c r="U133" s="77"/>
      <c r="V133" s="76"/>
      <c r="W133" s="79"/>
      <c r="X133" s="76"/>
      <c r="Y133" s="79"/>
      <c r="Z133" s="76"/>
      <c r="AA133" s="76"/>
      <c r="AB133" s="122"/>
      <c r="AC133" s="76"/>
      <c r="AD133" s="76"/>
      <c r="AE133" s="78"/>
      <c r="AF133" s="76"/>
      <c r="AG133" s="73"/>
      <c r="AH133" s="76"/>
      <c r="AI133" s="76"/>
      <c r="AJ133" s="116"/>
      <c r="AK133" s="73"/>
      <c r="AL133" s="78"/>
      <c r="AM133" s="117"/>
    </row>
    <row r="134" spans="1:39" s="55" customFormat="1" x14ac:dyDescent="0.2">
      <c r="A134" s="99">
        <v>132</v>
      </c>
      <c r="B134" s="474" t="s">
        <v>677</v>
      </c>
      <c r="C134" s="73"/>
      <c r="D134" s="77"/>
      <c r="E134" s="73"/>
      <c r="F134" s="79"/>
      <c r="G134" s="79"/>
      <c r="H134" s="75"/>
      <c r="I134" s="119"/>
      <c r="J134" s="74"/>
      <c r="K134" s="75"/>
      <c r="L134" s="116"/>
      <c r="M134" s="116"/>
      <c r="N134" s="77"/>
      <c r="O134" s="78"/>
      <c r="P134" s="76"/>
      <c r="Q134" s="73"/>
      <c r="R134" s="77"/>
      <c r="S134" s="116"/>
      <c r="T134" s="77"/>
      <c r="U134" s="77"/>
      <c r="V134" s="76"/>
      <c r="W134" s="79"/>
      <c r="X134" s="76"/>
      <c r="Y134" s="79"/>
      <c r="Z134" s="76"/>
      <c r="AA134" s="76"/>
      <c r="AB134" s="122"/>
      <c r="AC134" s="76"/>
      <c r="AD134" s="76"/>
      <c r="AE134" s="78"/>
      <c r="AF134" s="76"/>
      <c r="AG134" s="73"/>
      <c r="AH134" s="76"/>
      <c r="AI134" s="76"/>
      <c r="AJ134" s="116"/>
      <c r="AK134" s="73"/>
      <c r="AL134" s="78"/>
      <c r="AM134" s="117"/>
    </row>
    <row r="135" spans="1:39" s="55" customFormat="1" x14ac:dyDescent="0.2">
      <c r="A135" s="99">
        <v>133</v>
      </c>
      <c r="B135" s="97"/>
      <c r="C135" s="116"/>
      <c r="D135" s="77"/>
      <c r="E135" s="116"/>
      <c r="F135" s="79"/>
      <c r="G135" s="79"/>
      <c r="H135" s="84"/>
      <c r="I135" s="78"/>
      <c r="J135" s="77"/>
      <c r="K135" s="84"/>
      <c r="L135" s="116"/>
      <c r="M135" s="79"/>
      <c r="N135" s="77"/>
      <c r="O135" s="78"/>
      <c r="P135" s="79"/>
      <c r="Q135" s="76"/>
      <c r="R135" s="77"/>
      <c r="S135" s="116"/>
      <c r="T135" s="77"/>
      <c r="U135" s="77"/>
      <c r="V135" s="79"/>
      <c r="W135" s="76"/>
      <c r="X135" s="76"/>
      <c r="Y135" s="79"/>
      <c r="Z135" s="76" t="s">
        <v>268</v>
      </c>
      <c r="AA135" s="76" t="s">
        <v>268</v>
      </c>
      <c r="AB135" s="78"/>
      <c r="AC135" s="76" t="s">
        <v>268</v>
      </c>
      <c r="AD135" s="78"/>
      <c r="AE135" s="78"/>
      <c r="AF135" s="80"/>
      <c r="AG135" s="76"/>
      <c r="AH135" s="76"/>
      <c r="AI135" s="73"/>
      <c r="AJ135" s="116"/>
      <c r="AK135" s="117"/>
      <c r="AL135" s="78"/>
      <c r="AM135" s="117"/>
    </row>
    <row r="136" spans="1:39" s="209" customFormat="1" x14ac:dyDescent="0.2">
      <c r="A136" s="99">
        <v>134</v>
      </c>
      <c r="B136" s="218" t="s">
        <v>668</v>
      </c>
      <c r="C136" s="215"/>
      <c r="D136" s="86"/>
      <c r="E136" s="215"/>
      <c r="F136" s="210"/>
      <c r="G136" s="215"/>
      <c r="H136" s="215"/>
      <c r="I136" s="87"/>
      <c r="J136" s="85"/>
      <c r="K136" s="85"/>
      <c r="L136" s="219"/>
      <c r="M136" s="210"/>
      <c r="N136" s="86"/>
      <c r="O136" s="87"/>
      <c r="P136" s="54"/>
      <c r="Q136" s="215"/>
      <c r="R136" s="86"/>
      <c r="S136" s="86"/>
      <c r="T136" s="86"/>
      <c r="U136" s="86"/>
      <c r="V136" s="54"/>
      <c r="W136" s="215"/>
      <c r="X136" s="215"/>
      <c r="Y136" s="210"/>
      <c r="Z136" s="215"/>
      <c r="AA136" s="215"/>
      <c r="AB136" s="220"/>
      <c r="AC136" s="220"/>
      <c r="AD136" s="87"/>
      <c r="AE136" s="87"/>
      <c r="AF136" s="88"/>
      <c r="AG136" s="54"/>
      <c r="AH136" s="54"/>
      <c r="AI136" s="210"/>
      <c r="AJ136" s="219"/>
      <c r="AK136" s="221"/>
      <c r="AL136" s="87"/>
      <c r="AM136" s="221"/>
    </row>
    <row r="137" spans="1:39" s="209" customFormat="1" x14ac:dyDescent="0.2">
      <c r="A137" s="99">
        <v>135</v>
      </c>
      <c r="B137" s="211"/>
      <c r="C137" s="215"/>
      <c r="D137" s="86"/>
      <c r="E137" s="215"/>
      <c r="F137" s="210"/>
      <c r="G137" s="215"/>
      <c r="H137" s="215"/>
      <c r="I137" s="87"/>
      <c r="J137" s="85"/>
      <c r="K137" s="85"/>
      <c r="L137" s="219"/>
      <c r="M137" s="210"/>
      <c r="N137" s="86"/>
      <c r="O137" s="87"/>
      <c r="P137" s="54"/>
      <c r="Q137" s="215"/>
      <c r="R137" s="86"/>
      <c r="S137" s="86"/>
      <c r="T137" s="86"/>
      <c r="U137" s="86"/>
      <c r="V137" s="54"/>
      <c r="W137" s="215"/>
      <c r="X137" s="215"/>
      <c r="Y137" s="210"/>
      <c r="Z137" s="215"/>
      <c r="AA137" s="215"/>
      <c r="AB137" s="220"/>
      <c r="AC137" s="220"/>
      <c r="AD137" s="87"/>
      <c r="AE137" s="87"/>
      <c r="AF137" s="88"/>
      <c r="AG137" s="54"/>
      <c r="AH137" s="219"/>
      <c r="AI137" s="210"/>
      <c r="AJ137" s="219"/>
      <c r="AK137" s="221"/>
      <c r="AL137" s="87"/>
      <c r="AM137" s="221"/>
    </row>
    <row r="138" spans="1:39" s="209" customFormat="1" x14ac:dyDescent="0.2">
      <c r="A138" s="99">
        <v>136</v>
      </c>
      <c r="B138" s="222" t="s">
        <v>669</v>
      </c>
      <c r="C138" s="219"/>
      <c r="D138" s="86"/>
      <c r="E138" s="219"/>
      <c r="F138" s="54"/>
      <c r="G138" s="54"/>
      <c r="H138" s="114"/>
      <c r="I138" s="87"/>
      <c r="J138" s="114"/>
      <c r="K138" s="114"/>
      <c r="L138" s="54"/>
      <c r="M138" s="219"/>
      <c r="N138" s="86"/>
      <c r="O138" s="87"/>
      <c r="P138" s="54"/>
      <c r="Q138" s="215"/>
      <c r="R138" s="86"/>
      <c r="S138" s="219"/>
      <c r="T138" s="86"/>
      <c r="U138" s="86"/>
      <c r="V138" s="54"/>
      <c r="W138" s="215"/>
      <c r="X138" s="215"/>
      <c r="Y138" s="54"/>
      <c r="Z138" s="54"/>
      <c r="AA138" s="87"/>
      <c r="AB138" s="87"/>
      <c r="AC138" s="87"/>
      <c r="AD138" s="87"/>
      <c r="AE138" s="87"/>
      <c r="AF138" s="88"/>
      <c r="AG138" s="215"/>
      <c r="AH138" s="215"/>
      <c r="AI138" s="210"/>
      <c r="AJ138" s="219"/>
      <c r="AK138" s="221"/>
      <c r="AL138" s="87"/>
      <c r="AM138" s="221"/>
    </row>
    <row r="139" spans="1:39" s="209" customFormat="1" x14ac:dyDescent="0.2">
      <c r="A139" s="99">
        <v>137</v>
      </c>
      <c r="B139" s="223"/>
      <c r="C139" s="219"/>
      <c r="D139" s="86"/>
      <c r="E139" s="219"/>
      <c r="F139" s="54"/>
      <c r="G139" s="54"/>
      <c r="H139" s="114"/>
      <c r="I139" s="224"/>
      <c r="J139" s="86"/>
      <c r="K139" s="114"/>
      <c r="L139" s="54"/>
      <c r="M139" s="219"/>
      <c r="N139" s="86"/>
      <c r="O139" s="87"/>
      <c r="P139" s="54"/>
      <c r="Q139" s="215"/>
      <c r="R139" s="86"/>
      <c r="S139" s="219"/>
      <c r="T139" s="86"/>
      <c r="U139" s="86"/>
      <c r="V139" s="54"/>
      <c r="W139" s="215"/>
      <c r="X139" s="215"/>
      <c r="Y139" s="54"/>
      <c r="Z139" s="54"/>
      <c r="AA139" s="87"/>
      <c r="AB139" s="224"/>
      <c r="AC139" s="87"/>
      <c r="AD139" s="87"/>
      <c r="AE139" s="87"/>
      <c r="AF139" s="88"/>
      <c r="AG139" s="215"/>
      <c r="AH139" s="215"/>
      <c r="AI139" s="210"/>
      <c r="AJ139" s="219"/>
      <c r="AK139" s="221"/>
      <c r="AL139" s="224"/>
      <c r="AM139" s="221"/>
    </row>
    <row r="140" spans="1:39" s="209" customFormat="1" x14ac:dyDescent="0.2">
      <c r="A140" s="99">
        <v>138</v>
      </c>
      <c r="B140" s="211" t="s">
        <v>484</v>
      </c>
      <c r="C140" s="210"/>
      <c r="D140" s="86" t="s">
        <v>461</v>
      </c>
      <c r="E140" s="210" t="s">
        <v>179</v>
      </c>
      <c r="F140" s="210" t="s">
        <v>179</v>
      </c>
      <c r="G140" s="210" t="s">
        <v>179</v>
      </c>
      <c r="H140" s="212">
        <v>2.9</v>
      </c>
      <c r="I140" s="213">
        <v>4.75</v>
      </c>
      <c r="J140" s="85">
        <v>1.18</v>
      </c>
      <c r="K140" s="85">
        <v>5</v>
      </c>
      <c r="L140" s="54" t="s">
        <v>268</v>
      </c>
      <c r="M140" s="215" t="s">
        <v>268</v>
      </c>
      <c r="N140" s="86">
        <v>6</v>
      </c>
      <c r="O140" s="87" t="s">
        <v>180</v>
      </c>
      <c r="P140" s="215" t="s">
        <v>268</v>
      </c>
      <c r="Q140" s="210" t="s">
        <v>179</v>
      </c>
      <c r="R140" s="86" t="s">
        <v>541</v>
      </c>
      <c r="S140" s="215" t="s">
        <v>268</v>
      </c>
      <c r="T140" s="86">
        <v>1</v>
      </c>
      <c r="U140" s="86">
        <v>3</v>
      </c>
      <c r="V140" s="215" t="s">
        <v>268</v>
      </c>
      <c r="W140" s="54" t="s">
        <v>179</v>
      </c>
      <c r="X140" s="215" t="s">
        <v>268</v>
      </c>
      <c r="Y140" s="210" t="s">
        <v>179</v>
      </c>
      <c r="Z140" s="215" t="s">
        <v>268</v>
      </c>
      <c r="AA140" s="215" t="s">
        <v>268</v>
      </c>
      <c r="AB140" s="213">
        <f t="shared" ref="AB140:AB145" si="21">I140</f>
        <v>4.75</v>
      </c>
      <c r="AC140" s="215" t="s">
        <v>268</v>
      </c>
      <c r="AD140" s="88">
        <v>0.2</v>
      </c>
      <c r="AE140" s="88">
        <v>0.1</v>
      </c>
      <c r="AF140" s="215" t="s">
        <v>452</v>
      </c>
      <c r="AG140" s="210" t="s">
        <v>179</v>
      </c>
      <c r="AH140" s="215" t="s">
        <v>268</v>
      </c>
      <c r="AI140" s="215" t="s">
        <v>268</v>
      </c>
      <c r="AJ140" s="215" t="s">
        <v>268</v>
      </c>
      <c r="AK140" s="210" t="s">
        <v>179</v>
      </c>
      <c r="AL140" s="114">
        <f>AB140</f>
        <v>4.75</v>
      </c>
    </row>
    <row r="141" spans="1:39" s="209" customFormat="1" x14ac:dyDescent="0.2">
      <c r="A141" s="99">
        <v>139</v>
      </c>
      <c r="B141" s="211" t="s">
        <v>485</v>
      </c>
      <c r="C141" s="210"/>
      <c r="D141" s="86" t="s">
        <v>461</v>
      </c>
      <c r="E141" s="210" t="s">
        <v>179</v>
      </c>
      <c r="F141" s="210" t="s">
        <v>179</v>
      </c>
      <c r="G141" s="210" t="s">
        <v>179</v>
      </c>
      <c r="H141" s="212">
        <v>2.9</v>
      </c>
      <c r="I141" s="213">
        <v>8.14</v>
      </c>
      <c r="J141" s="85">
        <v>2.09</v>
      </c>
      <c r="K141" s="85">
        <v>3</v>
      </c>
      <c r="L141" s="54" t="s">
        <v>268</v>
      </c>
      <c r="M141" s="215" t="s">
        <v>268</v>
      </c>
      <c r="N141" s="86">
        <v>5</v>
      </c>
      <c r="O141" s="87" t="s">
        <v>180</v>
      </c>
      <c r="P141" s="215" t="s">
        <v>268</v>
      </c>
      <c r="Q141" s="210" t="s">
        <v>179</v>
      </c>
      <c r="R141" s="86" t="s">
        <v>181</v>
      </c>
      <c r="S141" s="215" t="s">
        <v>72</v>
      </c>
      <c r="T141" s="86">
        <v>1</v>
      </c>
      <c r="U141" s="86">
        <v>3</v>
      </c>
      <c r="V141" s="215" t="s">
        <v>268</v>
      </c>
      <c r="W141" s="54" t="s">
        <v>179</v>
      </c>
      <c r="X141" s="215" t="s">
        <v>268</v>
      </c>
      <c r="Y141" s="210" t="s">
        <v>179</v>
      </c>
      <c r="Z141" s="215" t="s">
        <v>268</v>
      </c>
      <c r="AA141" s="215" t="s">
        <v>268</v>
      </c>
      <c r="AB141" s="213">
        <f t="shared" si="21"/>
        <v>8.14</v>
      </c>
      <c r="AC141" s="215" t="s">
        <v>268</v>
      </c>
      <c r="AD141" s="88">
        <v>0.2</v>
      </c>
      <c r="AE141" s="88">
        <v>0.3</v>
      </c>
      <c r="AF141" s="215" t="s">
        <v>452</v>
      </c>
      <c r="AG141" s="210" t="s">
        <v>179</v>
      </c>
      <c r="AH141" s="215" t="s">
        <v>268</v>
      </c>
      <c r="AI141" s="215" t="s">
        <v>268</v>
      </c>
      <c r="AJ141" s="215" t="s">
        <v>268</v>
      </c>
      <c r="AK141" s="210" t="s">
        <v>179</v>
      </c>
      <c r="AL141" s="114">
        <v>5.7</v>
      </c>
    </row>
    <row r="142" spans="1:39" s="209" customFormat="1" x14ac:dyDescent="0.2">
      <c r="A142" s="99">
        <v>140</v>
      </c>
      <c r="B142" s="211" t="s">
        <v>491</v>
      </c>
      <c r="C142" s="210"/>
      <c r="D142" s="86" t="s">
        <v>461</v>
      </c>
      <c r="E142" s="210" t="s">
        <v>179</v>
      </c>
      <c r="F142" s="210" t="s">
        <v>179</v>
      </c>
      <c r="G142" s="210" t="s">
        <v>179</v>
      </c>
      <c r="H142" s="212">
        <v>2.6</v>
      </c>
      <c r="I142" s="213">
        <v>6.74</v>
      </c>
      <c r="J142" s="85">
        <v>1.92</v>
      </c>
      <c r="K142" s="85">
        <v>4.2</v>
      </c>
      <c r="L142" s="54" t="s">
        <v>268</v>
      </c>
      <c r="M142" s="210" t="s">
        <v>179</v>
      </c>
      <c r="N142" s="86">
        <v>22</v>
      </c>
      <c r="O142" s="87" t="s">
        <v>180</v>
      </c>
      <c r="P142" s="54" t="s">
        <v>179</v>
      </c>
      <c r="Q142" s="215" t="s">
        <v>268</v>
      </c>
      <c r="R142" s="86" t="s">
        <v>181</v>
      </c>
      <c r="S142" s="215" t="s">
        <v>268</v>
      </c>
      <c r="T142" s="86">
        <v>1</v>
      </c>
      <c r="U142" s="86">
        <v>3</v>
      </c>
      <c r="V142" s="215" t="s">
        <v>268</v>
      </c>
      <c r="W142" s="54" t="s">
        <v>179</v>
      </c>
      <c r="X142" s="215" t="s">
        <v>268</v>
      </c>
      <c r="Y142" s="210" t="s">
        <v>179</v>
      </c>
      <c r="Z142" s="215" t="s">
        <v>268</v>
      </c>
      <c r="AA142" s="215" t="s">
        <v>268</v>
      </c>
      <c r="AB142" s="213">
        <f t="shared" si="21"/>
        <v>6.74</v>
      </c>
      <c r="AC142" s="215" t="s">
        <v>268</v>
      </c>
      <c r="AD142" s="88">
        <v>0.2</v>
      </c>
      <c r="AE142" s="88">
        <v>0.1</v>
      </c>
      <c r="AF142" s="215" t="s">
        <v>452</v>
      </c>
      <c r="AG142" s="210" t="s">
        <v>179</v>
      </c>
      <c r="AH142" s="215" t="s">
        <v>268</v>
      </c>
      <c r="AI142" s="215" t="s">
        <v>268</v>
      </c>
      <c r="AJ142" s="215" t="s">
        <v>268</v>
      </c>
      <c r="AK142" s="210" t="s">
        <v>179</v>
      </c>
      <c r="AL142" s="86">
        <v>12.8</v>
      </c>
    </row>
    <row r="143" spans="1:39" s="209" customFormat="1" x14ac:dyDescent="0.2">
      <c r="A143" s="99">
        <v>141</v>
      </c>
      <c r="B143" s="211" t="s">
        <v>492</v>
      </c>
      <c r="C143" s="210"/>
      <c r="D143" s="86" t="s">
        <v>461</v>
      </c>
      <c r="E143" s="210" t="s">
        <v>179</v>
      </c>
      <c r="F143" s="210" t="s">
        <v>179</v>
      </c>
      <c r="G143" s="210" t="s">
        <v>179</v>
      </c>
      <c r="H143" s="212">
        <v>2.6</v>
      </c>
      <c r="I143" s="213">
        <v>6.7</v>
      </c>
      <c r="J143" s="214">
        <v>2.1</v>
      </c>
      <c r="K143" s="212">
        <v>4.2</v>
      </c>
      <c r="L143" s="54" t="s">
        <v>268</v>
      </c>
      <c r="M143" s="210" t="s">
        <v>179</v>
      </c>
      <c r="N143" s="86" t="s">
        <v>545</v>
      </c>
      <c r="O143" s="87" t="s">
        <v>180</v>
      </c>
      <c r="P143" s="54" t="s">
        <v>179</v>
      </c>
      <c r="Q143" s="215" t="s">
        <v>268</v>
      </c>
      <c r="R143" s="86" t="s">
        <v>181</v>
      </c>
      <c r="S143" s="215" t="s">
        <v>268</v>
      </c>
      <c r="T143" s="86">
        <v>1</v>
      </c>
      <c r="U143" s="86">
        <v>3</v>
      </c>
      <c r="V143" s="215" t="s">
        <v>268</v>
      </c>
      <c r="W143" s="54" t="s">
        <v>179</v>
      </c>
      <c r="X143" s="215" t="s">
        <v>268</v>
      </c>
      <c r="Y143" s="210" t="s">
        <v>179</v>
      </c>
      <c r="Z143" s="215" t="s">
        <v>268</v>
      </c>
      <c r="AA143" s="215" t="s">
        <v>268</v>
      </c>
      <c r="AB143" s="213">
        <f t="shared" si="21"/>
        <v>6.7</v>
      </c>
      <c r="AC143" s="215" t="s">
        <v>268</v>
      </c>
      <c r="AD143" s="88">
        <v>0.2</v>
      </c>
      <c r="AE143" s="88">
        <v>0.1</v>
      </c>
      <c r="AF143" s="215" t="s">
        <v>452</v>
      </c>
      <c r="AG143" s="210" t="s">
        <v>179</v>
      </c>
      <c r="AH143" s="215" t="s">
        <v>268</v>
      </c>
      <c r="AI143" s="215" t="s">
        <v>268</v>
      </c>
      <c r="AJ143" s="215" t="s">
        <v>268</v>
      </c>
      <c r="AK143" s="210" t="s">
        <v>179</v>
      </c>
      <c r="AL143" s="86">
        <v>14.4</v>
      </c>
    </row>
    <row r="144" spans="1:39" s="209" customFormat="1" x14ac:dyDescent="0.2">
      <c r="A144" s="99">
        <v>142</v>
      </c>
      <c r="B144" s="211" t="s">
        <v>496</v>
      </c>
      <c r="C144" s="210"/>
      <c r="D144" s="86" t="s">
        <v>461</v>
      </c>
      <c r="E144" s="210" t="s">
        <v>179</v>
      </c>
      <c r="F144" s="210" t="s">
        <v>179</v>
      </c>
      <c r="G144" s="210" t="s">
        <v>179</v>
      </c>
      <c r="H144" s="212">
        <v>2.6</v>
      </c>
      <c r="I144" s="213" t="s">
        <v>542</v>
      </c>
      <c r="J144" s="214">
        <v>6.1</v>
      </c>
      <c r="K144" s="212">
        <v>12.5</v>
      </c>
      <c r="L144" s="54" t="s">
        <v>268</v>
      </c>
      <c r="M144" s="210" t="s">
        <v>179</v>
      </c>
      <c r="N144" s="86">
        <v>26</v>
      </c>
      <c r="O144" s="87" t="s">
        <v>180</v>
      </c>
      <c r="P144" s="54" t="s">
        <v>179</v>
      </c>
      <c r="Q144" s="215" t="s">
        <v>268</v>
      </c>
      <c r="R144" s="86" t="s">
        <v>181</v>
      </c>
      <c r="S144" s="215" t="s">
        <v>268</v>
      </c>
      <c r="T144" s="86">
        <v>2</v>
      </c>
      <c r="U144" s="86">
        <v>3</v>
      </c>
      <c r="V144" s="215" t="s">
        <v>268</v>
      </c>
      <c r="W144" s="54" t="s">
        <v>179</v>
      </c>
      <c r="X144" s="215" t="s">
        <v>268</v>
      </c>
      <c r="Y144" s="210" t="s">
        <v>179</v>
      </c>
      <c r="Z144" s="215" t="s">
        <v>268</v>
      </c>
      <c r="AA144" s="215" t="s">
        <v>268</v>
      </c>
      <c r="AB144" s="213" t="str">
        <f t="shared" si="21"/>
        <v>10.78/17.7</v>
      </c>
      <c r="AC144" s="215" t="s">
        <v>268</v>
      </c>
      <c r="AD144" s="88">
        <v>0.3</v>
      </c>
      <c r="AE144" s="88">
        <v>0.2</v>
      </c>
      <c r="AF144" s="215" t="s">
        <v>452</v>
      </c>
      <c r="AG144" s="210" t="s">
        <v>179</v>
      </c>
      <c r="AH144" s="215" t="s">
        <v>268</v>
      </c>
      <c r="AI144" s="215" t="s">
        <v>268</v>
      </c>
      <c r="AJ144" s="215" t="s">
        <v>268</v>
      </c>
      <c r="AK144" s="210" t="s">
        <v>179</v>
      </c>
      <c r="AL144" s="114">
        <v>35</v>
      </c>
    </row>
    <row r="145" spans="1:39" s="209" customFormat="1" x14ac:dyDescent="0.2">
      <c r="A145" s="99">
        <v>143</v>
      </c>
      <c r="B145" s="211" t="s">
        <v>490</v>
      </c>
      <c r="C145" s="210"/>
      <c r="D145" s="86" t="s">
        <v>461</v>
      </c>
      <c r="E145" s="210" t="s">
        <v>179</v>
      </c>
      <c r="F145" s="210" t="s">
        <v>179</v>
      </c>
      <c r="G145" s="210" t="s">
        <v>179</v>
      </c>
      <c r="H145" s="212">
        <v>5.7</v>
      </c>
      <c r="I145" s="213">
        <v>7.45</v>
      </c>
      <c r="J145" s="85">
        <v>2.15</v>
      </c>
      <c r="K145" s="85">
        <v>18</v>
      </c>
      <c r="L145" s="54" t="s">
        <v>268</v>
      </c>
      <c r="M145" s="215" t="s">
        <v>268</v>
      </c>
      <c r="N145" s="86">
        <v>18</v>
      </c>
      <c r="O145" s="87" t="s">
        <v>180</v>
      </c>
      <c r="P145" s="215" t="s">
        <v>268</v>
      </c>
      <c r="Q145" s="210" t="s">
        <v>179</v>
      </c>
      <c r="R145" s="86" t="s">
        <v>181</v>
      </c>
      <c r="S145" s="215" t="s">
        <v>268</v>
      </c>
      <c r="T145" s="86">
        <v>1</v>
      </c>
      <c r="U145" s="86">
        <v>3</v>
      </c>
      <c r="V145" s="215" t="s">
        <v>268</v>
      </c>
      <c r="W145" s="54" t="s">
        <v>179</v>
      </c>
      <c r="X145" s="215" t="s">
        <v>268</v>
      </c>
      <c r="Y145" s="210" t="s">
        <v>179</v>
      </c>
      <c r="Z145" s="215" t="s">
        <v>268</v>
      </c>
      <c r="AA145" s="215" t="s">
        <v>268</v>
      </c>
      <c r="AB145" s="213">
        <f t="shared" si="21"/>
        <v>7.45</v>
      </c>
      <c r="AC145" s="215" t="s">
        <v>268</v>
      </c>
      <c r="AD145" s="88">
        <v>0.2</v>
      </c>
      <c r="AE145" s="88">
        <v>0.1</v>
      </c>
      <c r="AF145" s="215" t="s">
        <v>452</v>
      </c>
      <c r="AG145" s="210" t="s">
        <v>179</v>
      </c>
      <c r="AH145" s="215" t="s">
        <v>268</v>
      </c>
      <c r="AI145" s="215" t="s">
        <v>268</v>
      </c>
      <c r="AJ145" s="215" t="s">
        <v>268</v>
      </c>
      <c r="AK145" s="210" t="s">
        <v>179</v>
      </c>
      <c r="AL145" s="114">
        <v>7</v>
      </c>
    </row>
    <row r="146" spans="1:39" s="209" customFormat="1" x14ac:dyDescent="0.2">
      <c r="A146" s="99">
        <v>144</v>
      </c>
      <c r="B146" s="211" t="s">
        <v>498</v>
      </c>
      <c r="C146" s="210"/>
      <c r="D146" s="86" t="s">
        <v>461</v>
      </c>
      <c r="E146" s="210" t="s">
        <v>179</v>
      </c>
      <c r="F146" s="210" t="s">
        <v>179</v>
      </c>
      <c r="G146" s="215" t="s">
        <v>268</v>
      </c>
      <c r="H146" s="212"/>
      <c r="I146" s="213">
        <v>26.46</v>
      </c>
      <c r="J146" s="85">
        <v>7.48</v>
      </c>
      <c r="K146" s="85">
        <v>22</v>
      </c>
      <c r="L146" s="54" t="s">
        <v>268</v>
      </c>
      <c r="M146" s="210" t="s">
        <v>179</v>
      </c>
      <c r="N146" s="86">
        <v>70</v>
      </c>
      <c r="O146" s="87" t="s">
        <v>180</v>
      </c>
      <c r="P146" s="54" t="s">
        <v>179</v>
      </c>
      <c r="Q146" s="215" t="s">
        <v>268</v>
      </c>
      <c r="R146" s="86" t="s">
        <v>181</v>
      </c>
      <c r="S146" s="215" t="s">
        <v>268</v>
      </c>
      <c r="T146" s="86">
        <v>1</v>
      </c>
      <c r="U146" s="86">
        <v>3</v>
      </c>
      <c r="V146" s="215" t="s">
        <v>268</v>
      </c>
      <c r="W146" s="54" t="s">
        <v>179</v>
      </c>
      <c r="X146" s="215" t="s">
        <v>268</v>
      </c>
      <c r="Y146" s="210" t="s">
        <v>179</v>
      </c>
      <c r="Z146" s="215" t="s">
        <v>268</v>
      </c>
      <c r="AA146" s="215" t="s">
        <v>268</v>
      </c>
      <c r="AB146" s="213">
        <f>I146</f>
        <v>26.46</v>
      </c>
      <c r="AC146" s="215" t="s">
        <v>268</v>
      </c>
      <c r="AD146" s="88">
        <v>0.2</v>
      </c>
      <c r="AE146" s="88">
        <v>0.1</v>
      </c>
      <c r="AF146" s="215" t="s">
        <v>452</v>
      </c>
      <c r="AG146" s="210" t="s">
        <v>179</v>
      </c>
      <c r="AH146" s="215" t="s">
        <v>268</v>
      </c>
      <c r="AI146" s="215" t="s">
        <v>268</v>
      </c>
      <c r="AJ146" s="215" t="s">
        <v>268</v>
      </c>
      <c r="AK146" s="210" t="s">
        <v>179</v>
      </c>
      <c r="AL146" s="86">
        <v>19.3</v>
      </c>
    </row>
    <row r="147" spans="1:39" s="209" customFormat="1" x14ac:dyDescent="0.2">
      <c r="A147" s="99">
        <v>145</v>
      </c>
      <c r="B147" s="211" t="s">
        <v>499</v>
      </c>
      <c r="C147" s="210"/>
      <c r="D147" s="86" t="s">
        <v>461</v>
      </c>
      <c r="E147" s="210" t="s">
        <v>179</v>
      </c>
      <c r="F147" s="210" t="s">
        <v>179</v>
      </c>
      <c r="G147" s="215" t="s">
        <v>268</v>
      </c>
      <c r="H147" s="212"/>
      <c r="I147" s="213">
        <v>29.92</v>
      </c>
      <c r="J147" s="85">
        <v>9.1199999999999992</v>
      </c>
      <c r="K147" s="85">
        <v>23</v>
      </c>
      <c r="L147" s="54" t="s">
        <v>268</v>
      </c>
      <c r="M147" s="210" t="s">
        <v>179</v>
      </c>
      <c r="N147" s="86">
        <v>78</v>
      </c>
      <c r="O147" s="87" t="s">
        <v>180</v>
      </c>
      <c r="P147" s="54" t="s">
        <v>179</v>
      </c>
      <c r="Q147" s="215" t="s">
        <v>268</v>
      </c>
      <c r="R147" s="86" t="s">
        <v>181</v>
      </c>
      <c r="S147" s="215" t="s">
        <v>268</v>
      </c>
      <c r="T147" s="86">
        <v>1</v>
      </c>
      <c r="U147" s="86">
        <v>3</v>
      </c>
      <c r="V147" s="215" t="s">
        <v>268</v>
      </c>
      <c r="W147" s="54" t="s">
        <v>179</v>
      </c>
      <c r="X147" s="215" t="s">
        <v>268</v>
      </c>
      <c r="Y147" s="210" t="s">
        <v>179</v>
      </c>
      <c r="Z147" s="215" t="s">
        <v>268</v>
      </c>
      <c r="AA147" s="215" t="s">
        <v>268</v>
      </c>
      <c r="AB147" s="213">
        <f>I147</f>
        <v>29.92</v>
      </c>
      <c r="AC147" s="215" t="s">
        <v>268</v>
      </c>
      <c r="AD147" s="88">
        <v>0.2</v>
      </c>
      <c r="AE147" s="88">
        <v>0.1</v>
      </c>
      <c r="AF147" s="215" t="s">
        <v>452</v>
      </c>
      <c r="AG147" s="210" t="s">
        <v>179</v>
      </c>
      <c r="AH147" s="215" t="s">
        <v>268</v>
      </c>
      <c r="AI147" s="215" t="s">
        <v>268</v>
      </c>
      <c r="AJ147" s="215" t="s">
        <v>268</v>
      </c>
      <c r="AK147" s="210" t="s">
        <v>179</v>
      </c>
      <c r="AL147" s="114">
        <v>7</v>
      </c>
    </row>
    <row r="148" spans="1:39" s="209" customFormat="1" x14ac:dyDescent="0.2">
      <c r="A148" s="99">
        <v>146</v>
      </c>
      <c r="B148" s="211" t="s">
        <v>497</v>
      </c>
      <c r="C148" s="210"/>
      <c r="D148" s="86" t="s">
        <v>461</v>
      </c>
      <c r="E148" s="210" t="s">
        <v>179</v>
      </c>
      <c r="F148" s="210" t="s">
        <v>179</v>
      </c>
      <c r="G148" s="210" t="s">
        <v>179</v>
      </c>
      <c r="H148" s="212">
        <v>6</v>
      </c>
      <c r="I148" s="213">
        <v>21.8</v>
      </c>
      <c r="J148" s="214">
        <v>5.2</v>
      </c>
      <c r="K148" s="212">
        <v>10.6</v>
      </c>
      <c r="L148" s="54" t="s">
        <v>268</v>
      </c>
      <c r="M148" s="210" t="s">
        <v>179</v>
      </c>
      <c r="N148" s="86">
        <v>49.5</v>
      </c>
      <c r="O148" s="87" t="s">
        <v>180</v>
      </c>
      <c r="P148" s="54" t="s">
        <v>179</v>
      </c>
      <c r="Q148" s="215" t="s">
        <v>268</v>
      </c>
      <c r="R148" s="86" t="s">
        <v>181</v>
      </c>
      <c r="S148" s="215" t="s">
        <v>268</v>
      </c>
      <c r="T148" s="86">
        <v>1</v>
      </c>
      <c r="U148" s="86">
        <v>3</v>
      </c>
      <c r="V148" s="215" t="s">
        <v>268</v>
      </c>
      <c r="W148" s="54" t="s">
        <v>179</v>
      </c>
      <c r="X148" s="215" t="s">
        <v>268</v>
      </c>
      <c r="Y148" s="210" t="s">
        <v>179</v>
      </c>
      <c r="Z148" s="215" t="s">
        <v>268</v>
      </c>
      <c r="AA148" s="215" t="s">
        <v>268</v>
      </c>
      <c r="AB148" s="213">
        <f t="shared" ref="AB148:AB152" si="22">I148</f>
        <v>21.8</v>
      </c>
      <c r="AC148" s="215" t="s">
        <v>268</v>
      </c>
      <c r="AD148" s="88">
        <v>0.2</v>
      </c>
      <c r="AE148" s="88">
        <v>0.1</v>
      </c>
      <c r="AF148" s="215" t="s">
        <v>452</v>
      </c>
      <c r="AG148" s="210" t="s">
        <v>179</v>
      </c>
      <c r="AH148" s="215" t="s">
        <v>268</v>
      </c>
      <c r="AI148" s="215" t="s">
        <v>268</v>
      </c>
      <c r="AJ148" s="215" t="s">
        <v>268</v>
      </c>
      <c r="AK148" s="210" t="s">
        <v>179</v>
      </c>
      <c r="AL148" s="114">
        <v>10.4</v>
      </c>
    </row>
    <row r="149" spans="1:39" s="209" customFormat="1" x14ac:dyDescent="0.2">
      <c r="A149" s="99">
        <v>147</v>
      </c>
      <c r="B149" s="211" t="s">
        <v>500</v>
      </c>
      <c r="C149" s="210"/>
      <c r="D149" s="86" t="s">
        <v>461</v>
      </c>
      <c r="E149" s="210" t="s">
        <v>179</v>
      </c>
      <c r="F149" s="210" t="s">
        <v>179</v>
      </c>
      <c r="G149" s="210" t="s">
        <v>179</v>
      </c>
      <c r="H149" s="212">
        <v>9</v>
      </c>
      <c r="I149" s="213">
        <v>30.3</v>
      </c>
      <c r="J149" s="214">
        <v>7.4</v>
      </c>
      <c r="K149" s="85">
        <v>15</v>
      </c>
      <c r="L149" s="54" t="s">
        <v>268</v>
      </c>
      <c r="M149" s="210" t="s">
        <v>179</v>
      </c>
      <c r="N149" s="86">
        <v>63.5</v>
      </c>
      <c r="O149" s="87" t="s">
        <v>180</v>
      </c>
      <c r="P149" s="54" t="s">
        <v>179</v>
      </c>
      <c r="Q149" s="215" t="s">
        <v>268</v>
      </c>
      <c r="R149" s="86" t="s">
        <v>181</v>
      </c>
      <c r="S149" s="215" t="s">
        <v>268</v>
      </c>
      <c r="T149" s="86">
        <v>1</v>
      </c>
      <c r="U149" s="86">
        <v>3</v>
      </c>
      <c r="V149" s="215" t="s">
        <v>268</v>
      </c>
      <c r="W149" s="54" t="s">
        <v>179</v>
      </c>
      <c r="X149" s="215" t="s">
        <v>268</v>
      </c>
      <c r="Y149" s="210" t="s">
        <v>179</v>
      </c>
      <c r="Z149" s="215" t="s">
        <v>268</v>
      </c>
      <c r="AA149" s="215" t="s">
        <v>268</v>
      </c>
      <c r="AB149" s="213">
        <f t="shared" si="22"/>
        <v>30.3</v>
      </c>
      <c r="AC149" s="215" t="s">
        <v>268</v>
      </c>
      <c r="AD149" s="88">
        <v>0.2</v>
      </c>
      <c r="AE149" s="88">
        <v>0.1</v>
      </c>
      <c r="AF149" s="215" t="s">
        <v>452</v>
      </c>
      <c r="AG149" s="210" t="s">
        <v>179</v>
      </c>
      <c r="AH149" s="215" t="s">
        <v>268</v>
      </c>
      <c r="AI149" s="215" t="s">
        <v>268</v>
      </c>
      <c r="AJ149" s="215" t="s">
        <v>268</v>
      </c>
      <c r="AK149" s="210" t="s">
        <v>179</v>
      </c>
      <c r="AL149" s="86">
        <v>8.6</v>
      </c>
    </row>
    <row r="150" spans="1:39" s="209" customFormat="1" x14ac:dyDescent="0.2">
      <c r="A150" s="99">
        <v>148</v>
      </c>
      <c r="B150" s="211" t="s">
        <v>501</v>
      </c>
      <c r="C150" s="210"/>
      <c r="D150" s="86" t="s">
        <v>461</v>
      </c>
      <c r="E150" s="210" t="s">
        <v>179</v>
      </c>
      <c r="F150" s="210" t="s">
        <v>179</v>
      </c>
      <c r="G150" s="210" t="s">
        <v>179</v>
      </c>
      <c r="H150" s="212">
        <v>9</v>
      </c>
      <c r="I150" s="213">
        <v>65.099999999999994</v>
      </c>
      <c r="J150" s="85">
        <v>18.100000000000001</v>
      </c>
      <c r="K150" s="212">
        <v>32</v>
      </c>
      <c r="L150" s="54" t="s">
        <v>268</v>
      </c>
      <c r="M150" s="210" t="s">
        <v>179</v>
      </c>
      <c r="N150" s="86">
        <v>124</v>
      </c>
      <c r="O150" s="87" t="s">
        <v>180</v>
      </c>
      <c r="P150" s="54" t="s">
        <v>179</v>
      </c>
      <c r="Q150" s="215" t="s">
        <v>268</v>
      </c>
      <c r="R150" s="86" t="s">
        <v>181</v>
      </c>
      <c r="S150" s="215" t="s">
        <v>268</v>
      </c>
      <c r="T150" s="86">
        <v>1</v>
      </c>
      <c r="U150" s="86">
        <v>3</v>
      </c>
      <c r="V150" s="215" t="s">
        <v>268</v>
      </c>
      <c r="W150" s="54" t="s">
        <v>179</v>
      </c>
      <c r="X150" s="215" t="s">
        <v>268</v>
      </c>
      <c r="Y150" s="210" t="s">
        <v>179</v>
      </c>
      <c r="Z150" s="215" t="s">
        <v>268</v>
      </c>
      <c r="AA150" s="215" t="s">
        <v>268</v>
      </c>
      <c r="AB150" s="213">
        <f t="shared" si="22"/>
        <v>65.099999999999994</v>
      </c>
      <c r="AC150" s="215" t="s">
        <v>268</v>
      </c>
      <c r="AD150" s="88">
        <v>0.2</v>
      </c>
      <c r="AE150" s="88">
        <v>0.1</v>
      </c>
      <c r="AF150" s="215" t="s">
        <v>452</v>
      </c>
      <c r="AG150" s="210" t="s">
        <v>179</v>
      </c>
      <c r="AH150" s="215" t="s">
        <v>268</v>
      </c>
      <c r="AI150" s="215" t="s">
        <v>268</v>
      </c>
      <c r="AJ150" s="215" t="s">
        <v>268</v>
      </c>
      <c r="AK150" s="210" t="s">
        <v>179</v>
      </c>
      <c r="AL150" s="86">
        <v>12.2</v>
      </c>
    </row>
    <row r="151" spans="1:39" s="209" customFormat="1" x14ac:dyDescent="0.2">
      <c r="A151" s="99">
        <v>149</v>
      </c>
      <c r="B151" s="211" t="s">
        <v>634</v>
      </c>
      <c r="C151" s="210"/>
      <c r="D151" s="86" t="s">
        <v>461</v>
      </c>
      <c r="E151" s="210" t="s">
        <v>179</v>
      </c>
      <c r="F151" s="210" t="s">
        <v>179</v>
      </c>
      <c r="G151" s="210" t="s">
        <v>179</v>
      </c>
      <c r="H151" s="212">
        <v>6</v>
      </c>
      <c r="I151" s="213">
        <v>21.8</v>
      </c>
      <c r="J151" s="214">
        <v>5.2</v>
      </c>
      <c r="K151" s="212">
        <v>10.6</v>
      </c>
      <c r="L151" s="54" t="s">
        <v>268</v>
      </c>
      <c r="M151" s="210" t="s">
        <v>179</v>
      </c>
      <c r="N151" s="86">
        <v>49.5</v>
      </c>
      <c r="O151" s="87" t="s">
        <v>180</v>
      </c>
      <c r="P151" s="54" t="s">
        <v>179</v>
      </c>
      <c r="Q151" s="215" t="s">
        <v>268</v>
      </c>
      <c r="R151" s="86" t="s">
        <v>181</v>
      </c>
      <c r="S151" s="215" t="s">
        <v>268</v>
      </c>
      <c r="T151" s="86">
        <v>1</v>
      </c>
      <c r="U151" s="86">
        <v>3</v>
      </c>
      <c r="V151" s="215" t="s">
        <v>268</v>
      </c>
      <c r="W151" s="54" t="s">
        <v>179</v>
      </c>
      <c r="X151" s="215" t="s">
        <v>268</v>
      </c>
      <c r="Y151" s="210" t="s">
        <v>179</v>
      </c>
      <c r="Z151" s="215" t="s">
        <v>268</v>
      </c>
      <c r="AA151" s="215" t="s">
        <v>268</v>
      </c>
      <c r="AB151" s="213">
        <f t="shared" si="22"/>
        <v>21.8</v>
      </c>
      <c r="AC151" s="215" t="s">
        <v>268</v>
      </c>
      <c r="AD151" s="88">
        <v>0.2</v>
      </c>
      <c r="AE151" s="88">
        <v>0.1</v>
      </c>
      <c r="AF151" s="215" t="s">
        <v>452</v>
      </c>
      <c r="AG151" s="210" t="s">
        <v>179</v>
      </c>
      <c r="AH151" s="215" t="s">
        <v>268</v>
      </c>
      <c r="AI151" s="215" t="s">
        <v>268</v>
      </c>
      <c r="AJ151" s="215" t="s">
        <v>268</v>
      </c>
      <c r="AK151" s="210" t="s">
        <v>179</v>
      </c>
      <c r="AL151" s="114">
        <v>10.4</v>
      </c>
    </row>
    <row r="152" spans="1:39" s="209" customFormat="1" x14ac:dyDescent="0.2">
      <c r="A152" s="99">
        <v>150</v>
      </c>
      <c r="B152" s="211" t="s">
        <v>635</v>
      </c>
      <c r="C152" s="210"/>
      <c r="D152" s="86" t="s">
        <v>461</v>
      </c>
      <c r="E152" s="210" t="s">
        <v>179</v>
      </c>
      <c r="F152" s="210" t="s">
        <v>179</v>
      </c>
      <c r="G152" s="210" t="s">
        <v>179</v>
      </c>
      <c r="H152" s="212">
        <v>9</v>
      </c>
      <c r="I152" s="213">
        <v>30.3</v>
      </c>
      <c r="J152" s="214">
        <v>7.4</v>
      </c>
      <c r="K152" s="85">
        <v>15</v>
      </c>
      <c r="L152" s="54" t="s">
        <v>268</v>
      </c>
      <c r="M152" s="210" t="s">
        <v>179</v>
      </c>
      <c r="N152" s="86">
        <v>63.5</v>
      </c>
      <c r="O152" s="87" t="s">
        <v>180</v>
      </c>
      <c r="P152" s="54" t="s">
        <v>179</v>
      </c>
      <c r="Q152" s="215" t="s">
        <v>268</v>
      </c>
      <c r="R152" s="86" t="s">
        <v>181</v>
      </c>
      <c r="S152" s="215" t="s">
        <v>268</v>
      </c>
      <c r="T152" s="86">
        <v>1</v>
      </c>
      <c r="U152" s="86">
        <v>3</v>
      </c>
      <c r="V152" s="215" t="s">
        <v>268</v>
      </c>
      <c r="W152" s="54" t="s">
        <v>179</v>
      </c>
      <c r="X152" s="215" t="s">
        <v>268</v>
      </c>
      <c r="Y152" s="210" t="s">
        <v>179</v>
      </c>
      <c r="Z152" s="215" t="s">
        <v>268</v>
      </c>
      <c r="AA152" s="215" t="s">
        <v>268</v>
      </c>
      <c r="AB152" s="213">
        <f t="shared" si="22"/>
        <v>30.3</v>
      </c>
      <c r="AC152" s="215" t="s">
        <v>268</v>
      </c>
      <c r="AD152" s="88">
        <v>0.2</v>
      </c>
      <c r="AE152" s="88">
        <v>0.1</v>
      </c>
      <c r="AF152" s="215" t="s">
        <v>452</v>
      </c>
      <c r="AG152" s="210" t="s">
        <v>179</v>
      </c>
      <c r="AH152" s="215" t="s">
        <v>268</v>
      </c>
      <c r="AI152" s="215" t="s">
        <v>268</v>
      </c>
      <c r="AJ152" s="215" t="s">
        <v>268</v>
      </c>
      <c r="AK152" s="210" t="s">
        <v>179</v>
      </c>
      <c r="AL152" s="86">
        <v>8.6</v>
      </c>
    </row>
    <row r="153" spans="1:39" s="209" customFormat="1" x14ac:dyDescent="0.2">
      <c r="A153" s="99">
        <v>151</v>
      </c>
      <c r="B153" s="211"/>
      <c r="C153" s="210"/>
      <c r="D153" s="86"/>
      <c r="E153" s="210"/>
      <c r="F153" s="210"/>
      <c r="G153" s="210"/>
      <c r="H153" s="212"/>
      <c r="I153" s="213"/>
      <c r="J153" s="85"/>
      <c r="K153" s="85"/>
      <c r="L153" s="54"/>
      <c r="M153" s="215"/>
      <c r="N153" s="86"/>
      <c r="O153" s="87"/>
      <c r="P153" s="215"/>
      <c r="Q153" s="210"/>
      <c r="R153" s="86"/>
      <c r="S153" s="215"/>
      <c r="T153" s="86"/>
      <c r="U153" s="86"/>
      <c r="V153" s="215"/>
      <c r="W153" s="54"/>
      <c r="X153" s="215"/>
      <c r="Y153" s="210"/>
      <c r="Z153" s="215"/>
      <c r="AA153" s="215"/>
      <c r="AB153" s="213"/>
      <c r="AC153" s="215"/>
      <c r="AD153" s="88"/>
      <c r="AE153" s="88"/>
      <c r="AF153" s="215"/>
      <c r="AG153" s="210"/>
      <c r="AH153" s="215"/>
      <c r="AI153" s="215"/>
      <c r="AJ153" s="215"/>
      <c r="AK153" s="210"/>
      <c r="AL153" s="114"/>
    </row>
    <row r="154" spans="1:39" s="209" customFormat="1" x14ac:dyDescent="0.2">
      <c r="A154" s="99">
        <v>152</v>
      </c>
      <c r="B154" s="223"/>
      <c r="C154" s="219"/>
      <c r="D154" s="86"/>
      <c r="E154" s="219"/>
      <c r="F154" s="54"/>
      <c r="G154" s="54"/>
      <c r="H154" s="114"/>
      <c r="I154" s="87"/>
      <c r="J154" s="86"/>
      <c r="K154" s="114"/>
      <c r="L154" s="219"/>
      <c r="M154" s="54"/>
      <c r="N154" s="86"/>
      <c r="O154" s="87"/>
      <c r="P154" s="54"/>
      <c r="Q154" s="215"/>
      <c r="R154" s="86"/>
      <c r="S154" s="219"/>
      <c r="T154" s="86"/>
      <c r="U154" s="86"/>
      <c r="V154" s="54"/>
      <c r="W154" s="215"/>
      <c r="X154" s="215"/>
      <c r="Y154" s="54"/>
      <c r="Z154" s="54"/>
      <c r="AA154" s="87"/>
      <c r="AB154" s="87"/>
      <c r="AC154" s="87"/>
      <c r="AD154" s="87"/>
      <c r="AE154" s="87"/>
      <c r="AF154" s="88"/>
      <c r="AG154" s="215"/>
      <c r="AH154" s="215"/>
      <c r="AI154" s="210"/>
      <c r="AJ154" s="219"/>
      <c r="AK154" s="221"/>
      <c r="AL154" s="87"/>
      <c r="AM154" s="221"/>
    </row>
    <row r="155" spans="1:39" s="209" customFormat="1" x14ac:dyDescent="0.2">
      <c r="A155" s="99">
        <v>153</v>
      </c>
      <c r="B155" s="225" t="s">
        <v>670</v>
      </c>
      <c r="C155" s="219"/>
      <c r="D155" s="86"/>
      <c r="E155" s="219"/>
      <c r="F155" s="54"/>
      <c r="G155" s="54"/>
      <c r="H155" s="114"/>
      <c r="I155" s="87"/>
      <c r="J155" s="86"/>
      <c r="K155" s="114"/>
      <c r="L155" s="219"/>
      <c r="M155" s="54"/>
      <c r="N155" s="86"/>
      <c r="O155" s="87"/>
      <c r="P155" s="54"/>
      <c r="Q155" s="215"/>
      <c r="R155" s="86"/>
      <c r="S155" s="219"/>
      <c r="T155" s="86"/>
      <c r="U155" s="86"/>
      <c r="V155" s="54"/>
      <c r="W155" s="215"/>
      <c r="X155" s="215"/>
      <c r="Y155" s="54"/>
      <c r="Z155" s="54"/>
      <c r="AA155" s="87"/>
      <c r="AB155" s="87"/>
      <c r="AC155" s="87"/>
      <c r="AD155" s="87"/>
      <c r="AE155" s="87"/>
      <c r="AF155" s="88"/>
      <c r="AG155" s="215"/>
      <c r="AH155" s="215"/>
      <c r="AI155" s="210"/>
      <c r="AJ155" s="219"/>
      <c r="AK155" s="221"/>
      <c r="AL155" s="87"/>
      <c r="AM155" s="221"/>
    </row>
    <row r="156" spans="1:39" s="209" customFormat="1" x14ac:dyDescent="0.2">
      <c r="A156" s="99">
        <v>154</v>
      </c>
      <c r="B156" s="223"/>
      <c r="C156" s="219"/>
      <c r="D156" s="86"/>
      <c r="E156" s="219"/>
      <c r="F156" s="54"/>
      <c r="G156" s="54"/>
      <c r="H156" s="114"/>
      <c r="I156" s="87"/>
      <c r="J156" s="86"/>
      <c r="K156" s="114"/>
      <c r="L156" s="219"/>
      <c r="M156" s="54"/>
      <c r="N156" s="86"/>
      <c r="O156" s="87"/>
      <c r="P156" s="54"/>
      <c r="Q156" s="215"/>
      <c r="R156" s="86"/>
      <c r="S156" s="219"/>
      <c r="T156" s="86"/>
      <c r="U156" s="86"/>
      <c r="V156" s="54"/>
      <c r="W156" s="215"/>
      <c r="X156" s="215"/>
      <c r="Y156" s="54"/>
      <c r="Z156" s="54"/>
      <c r="AA156" s="87"/>
      <c r="AB156" s="87"/>
      <c r="AC156" s="224"/>
      <c r="AD156" s="87"/>
      <c r="AE156" s="87"/>
      <c r="AF156" s="88"/>
      <c r="AG156" s="215"/>
      <c r="AH156" s="215"/>
      <c r="AI156" s="210"/>
      <c r="AJ156" s="219"/>
      <c r="AK156" s="221"/>
      <c r="AL156" s="87"/>
      <c r="AM156" s="221"/>
    </row>
    <row r="157" spans="1:39" s="209" customFormat="1" x14ac:dyDescent="0.2">
      <c r="A157" s="99">
        <v>155</v>
      </c>
      <c r="B157" s="211" t="s">
        <v>518</v>
      </c>
      <c r="C157" s="210"/>
      <c r="D157" s="86" t="s">
        <v>461</v>
      </c>
      <c r="E157" s="210" t="s">
        <v>179</v>
      </c>
      <c r="F157" s="210" t="s">
        <v>179</v>
      </c>
      <c r="G157" s="210" t="s">
        <v>179</v>
      </c>
      <c r="H157" s="212">
        <v>2.9</v>
      </c>
      <c r="I157" s="213">
        <v>4.7699999999999996</v>
      </c>
      <c r="J157" s="85">
        <v>1.06</v>
      </c>
      <c r="K157" s="85">
        <v>2.4</v>
      </c>
      <c r="L157" s="54" t="s">
        <v>268</v>
      </c>
      <c r="M157" s="210" t="s">
        <v>179</v>
      </c>
      <c r="N157" s="86">
        <v>27</v>
      </c>
      <c r="O157" s="87" t="s">
        <v>180</v>
      </c>
      <c r="P157" s="54" t="s">
        <v>179</v>
      </c>
      <c r="Q157" s="215" t="s">
        <v>268</v>
      </c>
      <c r="R157" s="86" t="s">
        <v>181</v>
      </c>
      <c r="S157" s="215" t="s">
        <v>268</v>
      </c>
      <c r="T157" s="86">
        <v>1</v>
      </c>
      <c r="U157" s="86">
        <v>3</v>
      </c>
      <c r="V157" s="54" t="s">
        <v>179</v>
      </c>
      <c r="W157" s="215" t="s">
        <v>268</v>
      </c>
      <c r="X157" s="215" t="s">
        <v>268</v>
      </c>
      <c r="Y157" s="210" t="s">
        <v>179</v>
      </c>
      <c r="Z157" s="215" t="s">
        <v>268</v>
      </c>
      <c r="AA157" s="215" t="s">
        <v>268</v>
      </c>
      <c r="AB157" s="213">
        <f t="shared" ref="AB157:AB165" si="23">I157</f>
        <v>4.7699999999999996</v>
      </c>
      <c r="AC157" s="215" t="s">
        <v>268</v>
      </c>
      <c r="AD157" s="215" t="s">
        <v>543</v>
      </c>
      <c r="AE157" s="88">
        <v>0.1</v>
      </c>
      <c r="AF157" s="215" t="s">
        <v>452</v>
      </c>
      <c r="AG157" s="215" t="s">
        <v>268</v>
      </c>
      <c r="AH157" s="215" t="s">
        <v>268</v>
      </c>
      <c r="AI157" s="210" t="s">
        <v>179</v>
      </c>
      <c r="AJ157" s="215" t="s">
        <v>268</v>
      </c>
      <c r="AK157" s="210" t="s">
        <v>179</v>
      </c>
      <c r="AL157" s="86">
        <v>13.7</v>
      </c>
    </row>
    <row r="158" spans="1:39" s="209" customFormat="1" x14ac:dyDescent="0.2">
      <c r="A158" s="99">
        <v>156</v>
      </c>
      <c r="B158" s="211" t="s">
        <v>519</v>
      </c>
      <c r="C158" s="210"/>
      <c r="D158" s="86" t="s">
        <v>461</v>
      </c>
      <c r="E158" s="210" t="s">
        <v>179</v>
      </c>
      <c r="F158" s="210" t="s">
        <v>179</v>
      </c>
      <c r="G158" s="210" t="s">
        <v>179</v>
      </c>
      <c r="H158" s="212">
        <v>2.9</v>
      </c>
      <c r="I158" s="213">
        <v>5.82</v>
      </c>
      <c r="J158" s="85">
        <v>1.21</v>
      </c>
      <c r="K158" s="85">
        <v>2.8</v>
      </c>
      <c r="L158" s="54" t="s">
        <v>268</v>
      </c>
      <c r="M158" s="210" t="s">
        <v>179</v>
      </c>
      <c r="N158" s="86">
        <v>27</v>
      </c>
      <c r="O158" s="87" t="s">
        <v>180</v>
      </c>
      <c r="P158" s="54" t="s">
        <v>179</v>
      </c>
      <c r="Q158" s="215" t="s">
        <v>268</v>
      </c>
      <c r="R158" s="86" t="s">
        <v>181</v>
      </c>
      <c r="S158" s="215" t="s">
        <v>268</v>
      </c>
      <c r="T158" s="86">
        <v>1</v>
      </c>
      <c r="U158" s="86">
        <v>3</v>
      </c>
      <c r="V158" s="54" t="s">
        <v>179</v>
      </c>
      <c r="W158" s="215" t="s">
        <v>268</v>
      </c>
      <c r="X158" s="215" t="s">
        <v>268</v>
      </c>
      <c r="Y158" s="210" t="s">
        <v>179</v>
      </c>
      <c r="Z158" s="215" t="s">
        <v>268</v>
      </c>
      <c r="AA158" s="215" t="s">
        <v>268</v>
      </c>
      <c r="AB158" s="213">
        <f t="shared" si="23"/>
        <v>5.82</v>
      </c>
      <c r="AC158" s="215" t="s">
        <v>268</v>
      </c>
      <c r="AD158" s="215" t="s">
        <v>543</v>
      </c>
      <c r="AE158" s="88">
        <v>0.1</v>
      </c>
      <c r="AF158" s="215" t="s">
        <v>452</v>
      </c>
      <c r="AG158" s="215" t="s">
        <v>268</v>
      </c>
      <c r="AH158" s="215" t="s">
        <v>268</v>
      </c>
      <c r="AI158" s="210" t="s">
        <v>179</v>
      </c>
      <c r="AJ158" s="215" t="s">
        <v>268</v>
      </c>
      <c r="AK158" s="210" t="s">
        <v>179</v>
      </c>
      <c r="AL158" s="86">
        <v>10.5</v>
      </c>
    </row>
    <row r="159" spans="1:39" s="209" customFormat="1" x14ac:dyDescent="0.2">
      <c r="A159" s="99">
        <v>157</v>
      </c>
      <c r="B159" s="211" t="s">
        <v>520</v>
      </c>
      <c r="C159" s="210"/>
      <c r="D159" s="86" t="s">
        <v>461</v>
      </c>
      <c r="E159" s="210" t="s">
        <v>179</v>
      </c>
      <c r="F159" s="210" t="s">
        <v>179</v>
      </c>
      <c r="G159" s="210" t="s">
        <v>179</v>
      </c>
      <c r="H159" s="212">
        <v>2.9</v>
      </c>
      <c r="I159" s="213">
        <v>7.5</v>
      </c>
      <c r="J159" s="85">
        <v>1.55</v>
      </c>
      <c r="K159" s="85">
        <v>3.5</v>
      </c>
      <c r="L159" s="54" t="s">
        <v>268</v>
      </c>
      <c r="M159" s="210" t="s">
        <v>179</v>
      </c>
      <c r="N159" s="86">
        <v>20</v>
      </c>
      <c r="O159" s="87" t="s">
        <v>180</v>
      </c>
      <c r="P159" s="54" t="s">
        <v>179</v>
      </c>
      <c r="Q159" s="215" t="s">
        <v>268</v>
      </c>
      <c r="R159" s="86" t="s">
        <v>181</v>
      </c>
      <c r="S159" s="215" t="s">
        <v>268</v>
      </c>
      <c r="T159" s="86">
        <v>1</v>
      </c>
      <c r="U159" s="86">
        <v>3</v>
      </c>
      <c r="V159" s="54" t="s">
        <v>179</v>
      </c>
      <c r="W159" s="215" t="s">
        <v>268</v>
      </c>
      <c r="X159" s="215" t="s">
        <v>268</v>
      </c>
      <c r="Y159" s="210" t="s">
        <v>179</v>
      </c>
      <c r="Z159" s="215" t="s">
        <v>268</v>
      </c>
      <c r="AA159" s="215" t="s">
        <v>268</v>
      </c>
      <c r="AB159" s="213">
        <f t="shared" si="23"/>
        <v>7.5</v>
      </c>
      <c r="AC159" s="215" t="s">
        <v>268</v>
      </c>
      <c r="AD159" s="215" t="s">
        <v>543</v>
      </c>
      <c r="AE159" s="88">
        <v>0.1</v>
      </c>
      <c r="AF159" s="215" t="s">
        <v>452</v>
      </c>
      <c r="AG159" s="215" t="s">
        <v>268</v>
      </c>
      <c r="AH159" s="215" t="s">
        <v>268</v>
      </c>
      <c r="AI159" s="210" t="s">
        <v>179</v>
      </c>
      <c r="AJ159" s="215" t="s">
        <v>268</v>
      </c>
      <c r="AK159" s="210" t="s">
        <v>179</v>
      </c>
      <c r="AL159" s="86">
        <v>8.1</v>
      </c>
    </row>
    <row r="160" spans="1:39" s="209" customFormat="1" x14ac:dyDescent="0.2">
      <c r="A160" s="99">
        <v>158</v>
      </c>
      <c r="B160" s="211" t="s">
        <v>521</v>
      </c>
      <c r="C160" s="210"/>
      <c r="D160" s="86" t="s">
        <v>461</v>
      </c>
      <c r="E160" s="210" t="s">
        <v>179</v>
      </c>
      <c r="F160" s="210" t="s">
        <v>179</v>
      </c>
      <c r="G160" s="210" t="s">
        <v>179</v>
      </c>
      <c r="H160" s="212">
        <v>2.9</v>
      </c>
      <c r="I160" s="213">
        <v>10.31</v>
      </c>
      <c r="J160" s="85">
        <v>2.0499999999999998</v>
      </c>
      <c r="K160" s="85">
        <v>4.5999999999999996</v>
      </c>
      <c r="L160" s="54" t="s">
        <v>268</v>
      </c>
      <c r="M160" s="210" t="s">
        <v>179</v>
      </c>
      <c r="N160" s="86">
        <v>23</v>
      </c>
      <c r="O160" s="87" t="s">
        <v>180</v>
      </c>
      <c r="P160" s="54" t="s">
        <v>179</v>
      </c>
      <c r="Q160" s="215" t="s">
        <v>268</v>
      </c>
      <c r="R160" s="86" t="s">
        <v>181</v>
      </c>
      <c r="S160" s="215" t="s">
        <v>268</v>
      </c>
      <c r="T160" s="86">
        <v>1</v>
      </c>
      <c r="U160" s="86">
        <v>3</v>
      </c>
      <c r="V160" s="54" t="s">
        <v>179</v>
      </c>
      <c r="W160" s="215" t="s">
        <v>268</v>
      </c>
      <c r="X160" s="215" t="s">
        <v>268</v>
      </c>
      <c r="Y160" s="210" t="s">
        <v>179</v>
      </c>
      <c r="Z160" s="215" t="s">
        <v>268</v>
      </c>
      <c r="AA160" s="215" t="s">
        <v>268</v>
      </c>
      <c r="AB160" s="213">
        <f t="shared" si="23"/>
        <v>10.31</v>
      </c>
      <c r="AC160" s="215" t="s">
        <v>268</v>
      </c>
      <c r="AD160" s="215" t="s">
        <v>543</v>
      </c>
      <c r="AE160" s="88">
        <v>0.1</v>
      </c>
      <c r="AF160" s="215" t="s">
        <v>452</v>
      </c>
      <c r="AG160" s="215" t="s">
        <v>268</v>
      </c>
      <c r="AH160" s="215" t="s">
        <v>268</v>
      </c>
      <c r="AI160" s="210" t="s">
        <v>179</v>
      </c>
      <c r="AJ160" s="215" t="s">
        <v>268</v>
      </c>
      <c r="AK160" s="210" t="s">
        <v>179</v>
      </c>
      <c r="AL160" s="86">
        <v>9.4</v>
      </c>
    </row>
    <row r="161" spans="1:38" s="209" customFormat="1" x14ac:dyDescent="0.2">
      <c r="A161" s="99">
        <v>159</v>
      </c>
      <c r="B161" s="211" t="s">
        <v>522</v>
      </c>
      <c r="C161" s="210"/>
      <c r="D161" s="86" t="s">
        <v>461</v>
      </c>
      <c r="E161" s="210" t="s">
        <v>179</v>
      </c>
      <c r="F161" s="210" t="s">
        <v>179</v>
      </c>
      <c r="G161" s="210" t="s">
        <v>179</v>
      </c>
      <c r="H161" s="212">
        <v>2.9</v>
      </c>
      <c r="I161" s="213">
        <v>13.31</v>
      </c>
      <c r="J161" s="85">
        <v>2.73</v>
      </c>
      <c r="K161" s="85">
        <v>5.8</v>
      </c>
      <c r="L161" s="54" t="s">
        <v>268</v>
      </c>
      <c r="M161" s="210" t="s">
        <v>179</v>
      </c>
      <c r="N161" s="86">
        <v>23</v>
      </c>
      <c r="O161" s="87" t="s">
        <v>180</v>
      </c>
      <c r="P161" s="54" t="s">
        <v>179</v>
      </c>
      <c r="Q161" s="215" t="s">
        <v>268</v>
      </c>
      <c r="R161" s="86" t="s">
        <v>181</v>
      </c>
      <c r="S161" s="215" t="s">
        <v>268</v>
      </c>
      <c r="T161" s="86">
        <v>1</v>
      </c>
      <c r="U161" s="86">
        <v>3</v>
      </c>
      <c r="V161" s="54" t="s">
        <v>179</v>
      </c>
      <c r="W161" s="215" t="s">
        <v>268</v>
      </c>
      <c r="X161" s="215" t="s">
        <v>268</v>
      </c>
      <c r="Y161" s="210" t="s">
        <v>179</v>
      </c>
      <c r="Z161" s="215" t="s">
        <v>268</v>
      </c>
      <c r="AA161" s="215" t="s">
        <v>268</v>
      </c>
      <c r="AB161" s="213">
        <f t="shared" si="23"/>
        <v>13.31</v>
      </c>
      <c r="AC161" s="215" t="s">
        <v>268</v>
      </c>
      <c r="AD161" s="215" t="s">
        <v>543</v>
      </c>
      <c r="AE161" s="88">
        <v>0.1</v>
      </c>
      <c r="AF161" s="215" t="s">
        <v>452</v>
      </c>
      <c r="AG161" s="215" t="s">
        <v>268</v>
      </c>
      <c r="AH161" s="215" t="s">
        <v>268</v>
      </c>
      <c r="AI161" s="210" t="s">
        <v>179</v>
      </c>
      <c r="AJ161" s="215" t="s">
        <v>268</v>
      </c>
      <c r="AK161" s="210" t="s">
        <v>179</v>
      </c>
      <c r="AL161" s="86">
        <v>10.3</v>
      </c>
    </row>
    <row r="162" spans="1:38" s="209" customFormat="1" x14ac:dyDescent="0.2">
      <c r="A162" s="99">
        <v>160</v>
      </c>
      <c r="B162" s="211" t="s">
        <v>523</v>
      </c>
      <c r="C162" s="210"/>
      <c r="D162" s="86" t="s">
        <v>461</v>
      </c>
      <c r="E162" s="210" t="s">
        <v>179</v>
      </c>
      <c r="F162" s="210" t="s">
        <v>179</v>
      </c>
      <c r="G162" s="210" t="s">
        <v>179</v>
      </c>
      <c r="H162" s="212">
        <v>2.9</v>
      </c>
      <c r="I162" s="213">
        <v>17.02</v>
      </c>
      <c r="J162" s="85">
        <v>3.75</v>
      </c>
      <c r="K162" s="85">
        <v>8</v>
      </c>
      <c r="L162" s="54" t="s">
        <v>268</v>
      </c>
      <c r="M162" s="210" t="s">
        <v>179</v>
      </c>
      <c r="N162" s="86">
        <v>25</v>
      </c>
      <c r="O162" s="87" t="s">
        <v>180</v>
      </c>
      <c r="P162" s="54" t="s">
        <v>179</v>
      </c>
      <c r="Q162" s="215" t="s">
        <v>268</v>
      </c>
      <c r="R162" s="86" t="s">
        <v>181</v>
      </c>
      <c r="S162" s="215" t="s">
        <v>268</v>
      </c>
      <c r="T162" s="86">
        <v>1</v>
      </c>
      <c r="U162" s="86">
        <v>3</v>
      </c>
      <c r="V162" s="54" t="s">
        <v>179</v>
      </c>
      <c r="W162" s="215" t="s">
        <v>268</v>
      </c>
      <c r="X162" s="215" t="s">
        <v>268</v>
      </c>
      <c r="Y162" s="210" t="s">
        <v>179</v>
      </c>
      <c r="Z162" s="215" t="s">
        <v>268</v>
      </c>
      <c r="AA162" s="215" t="s">
        <v>268</v>
      </c>
      <c r="AB162" s="213">
        <f t="shared" si="23"/>
        <v>17.02</v>
      </c>
      <c r="AC162" s="215" t="s">
        <v>268</v>
      </c>
      <c r="AD162" s="215" t="s">
        <v>543</v>
      </c>
      <c r="AE162" s="88">
        <v>0.1</v>
      </c>
      <c r="AF162" s="215" t="s">
        <v>452</v>
      </c>
      <c r="AG162" s="215" t="s">
        <v>268</v>
      </c>
      <c r="AH162" s="215" t="s">
        <v>268</v>
      </c>
      <c r="AI162" s="210" t="s">
        <v>179</v>
      </c>
      <c r="AJ162" s="215" t="s">
        <v>268</v>
      </c>
      <c r="AK162" s="210" t="s">
        <v>179</v>
      </c>
      <c r="AL162" s="86">
        <v>12.8</v>
      </c>
    </row>
    <row r="163" spans="1:38" s="209" customFormat="1" x14ac:dyDescent="0.2">
      <c r="A163" s="99">
        <v>161</v>
      </c>
      <c r="B163" s="211" t="s">
        <v>524</v>
      </c>
      <c r="C163" s="210"/>
      <c r="D163" s="86" t="s">
        <v>461</v>
      </c>
      <c r="E163" s="210" t="s">
        <v>179</v>
      </c>
      <c r="F163" s="210" t="s">
        <v>179</v>
      </c>
      <c r="G163" s="215" t="s">
        <v>268</v>
      </c>
      <c r="H163" s="212"/>
      <c r="I163" s="213">
        <v>10.02</v>
      </c>
      <c r="J163" s="85">
        <v>2.23</v>
      </c>
      <c r="K163" s="212">
        <v>4.3</v>
      </c>
      <c r="L163" s="54" t="s">
        <v>268</v>
      </c>
      <c r="M163" s="210" t="s">
        <v>179</v>
      </c>
      <c r="N163" s="86">
        <v>27</v>
      </c>
      <c r="O163" s="87" t="s">
        <v>180</v>
      </c>
      <c r="P163" s="54" t="s">
        <v>179</v>
      </c>
      <c r="Q163" s="215" t="s">
        <v>268</v>
      </c>
      <c r="R163" s="86" t="s">
        <v>181</v>
      </c>
      <c r="S163" s="215" t="s">
        <v>268</v>
      </c>
      <c r="T163" s="86">
        <v>1</v>
      </c>
      <c r="U163" s="86">
        <v>3</v>
      </c>
      <c r="V163" s="54" t="s">
        <v>179</v>
      </c>
      <c r="W163" s="215" t="s">
        <v>268</v>
      </c>
      <c r="X163" s="215" t="s">
        <v>268</v>
      </c>
      <c r="Y163" s="210" t="s">
        <v>179</v>
      </c>
      <c r="Z163" s="215" t="s">
        <v>268</v>
      </c>
      <c r="AA163" s="215" t="s">
        <v>268</v>
      </c>
      <c r="AB163" s="213">
        <f t="shared" si="23"/>
        <v>10.02</v>
      </c>
      <c r="AC163" s="215" t="s">
        <v>268</v>
      </c>
      <c r="AD163" s="215" t="s">
        <v>543</v>
      </c>
      <c r="AE163" s="88">
        <v>0.1</v>
      </c>
      <c r="AF163" s="215" t="s">
        <v>452</v>
      </c>
      <c r="AG163" s="215" t="s">
        <v>268</v>
      </c>
      <c r="AH163" s="215" t="s">
        <v>268</v>
      </c>
      <c r="AI163" s="210" t="s">
        <v>179</v>
      </c>
      <c r="AJ163" s="215" t="s">
        <v>268</v>
      </c>
      <c r="AK163" s="210" t="s">
        <v>179</v>
      </c>
      <c r="AL163" s="86">
        <v>14.4</v>
      </c>
    </row>
    <row r="164" spans="1:38" s="209" customFormat="1" x14ac:dyDescent="0.2">
      <c r="A164" s="99">
        <v>162</v>
      </c>
      <c r="B164" s="211" t="s">
        <v>525</v>
      </c>
      <c r="C164" s="210"/>
      <c r="D164" s="86" t="s">
        <v>461</v>
      </c>
      <c r="E164" s="210" t="s">
        <v>179</v>
      </c>
      <c r="F164" s="210" t="s">
        <v>179</v>
      </c>
      <c r="G164" s="215" t="s">
        <v>268</v>
      </c>
      <c r="H164" s="212"/>
      <c r="I164" s="213">
        <v>12.98</v>
      </c>
      <c r="J164" s="85">
        <v>2.84</v>
      </c>
      <c r="K164" s="212">
        <v>5.8</v>
      </c>
      <c r="L164" s="54" t="s">
        <v>268</v>
      </c>
      <c r="M164" s="210" t="s">
        <v>179</v>
      </c>
      <c r="N164" s="86">
        <v>28</v>
      </c>
      <c r="O164" s="87" t="s">
        <v>180</v>
      </c>
      <c r="P164" s="54" t="s">
        <v>179</v>
      </c>
      <c r="Q164" s="215" t="s">
        <v>268</v>
      </c>
      <c r="R164" s="86" t="s">
        <v>181</v>
      </c>
      <c r="S164" s="215" t="s">
        <v>268</v>
      </c>
      <c r="T164" s="86">
        <v>1</v>
      </c>
      <c r="U164" s="86">
        <v>3</v>
      </c>
      <c r="V164" s="54" t="s">
        <v>179</v>
      </c>
      <c r="W164" s="215" t="s">
        <v>268</v>
      </c>
      <c r="X164" s="215" t="s">
        <v>268</v>
      </c>
      <c r="Y164" s="210" t="s">
        <v>179</v>
      </c>
      <c r="Z164" s="215" t="s">
        <v>268</v>
      </c>
      <c r="AA164" s="215" t="s">
        <v>268</v>
      </c>
      <c r="AB164" s="213">
        <f t="shared" si="23"/>
        <v>12.98</v>
      </c>
      <c r="AC164" s="215" t="s">
        <v>268</v>
      </c>
      <c r="AD164" s="215" t="s">
        <v>543</v>
      </c>
      <c r="AE164" s="88">
        <v>0.1</v>
      </c>
      <c r="AF164" s="215" t="s">
        <v>452</v>
      </c>
      <c r="AG164" s="215" t="s">
        <v>268</v>
      </c>
      <c r="AH164" s="215" t="s">
        <v>268</v>
      </c>
      <c r="AI164" s="210" t="s">
        <v>179</v>
      </c>
      <c r="AJ164" s="215" t="s">
        <v>268</v>
      </c>
      <c r="AK164" s="210" t="s">
        <v>179</v>
      </c>
      <c r="AL164" s="86">
        <v>9.5</v>
      </c>
    </row>
    <row r="165" spans="1:38" s="209" customFormat="1" x14ac:dyDescent="0.2">
      <c r="A165" s="99">
        <v>163</v>
      </c>
      <c r="B165" s="211" t="s">
        <v>526</v>
      </c>
      <c r="C165" s="210"/>
      <c r="D165" s="86" t="s">
        <v>461</v>
      </c>
      <c r="E165" s="210" t="s">
        <v>179</v>
      </c>
      <c r="F165" s="210" t="s">
        <v>179</v>
      </c>
      <c r="G165" s="215" t="s">
        <v>268</v>
      </c>
      <c r="H165" s="212"/>
      <c r="I165" s="213">
        <v>16.989999999999998</v>
      </c>
      <c r="J165" s="214">
        <v>3.91</v>
      </c>
      <c r="K165" s="212">
        <v>6.6</v>
      </c>
      <c r="L165" s="54" t="s">
        <v>268</v>
      </c>
      <c r="M165" s="210" t="s">
        <v>179</v>
      </c>
      <c r="N165" s="86">
        <v>29</v>
      </c>
      <c r="O165" s="87" t="s">
        <v>180</v>
      </c>
      <c r="P165" s="54" t="s">
        <v>179</v>
      </c>
      <c r="Q165" s="215" t="s">
        <v>268</v>
      </c>
      <c r="R165" s="86" t="s">
        <v>181</v>
      </c>
      <c r="S165" s="215" t="s">
        <v>268</v>
      </c>
      <c r="T165" s="86">
        <v>1</v>
      </c>
      <c r="U165" s="86">
        <v>3</v>
      </c>
      <c r="V165" s="54" t="s">
        <v>179</v>
      </c>
      <c r="W165" s="215" t="s">
        <v>268</v>
      </c>
      <c r="X165" s="215" t="s">
        <v>268</v>
      </c>
      <c r="Y165" s="210" t="s">
        <v>179</v>
      </c>
      <c r="Z165" s="215" t="s">
        <v>268</v>
      </c>
      <c r="AA165" s="215" t="s">
        <v>268</v>
      </c>
      <c r="AB165" s="213">
        <f t="shared" si="23"/>
        <v>16.989999999999998</v>
      </c>
      <c r="AC165" s="215" t="s">
        <v>268</v>
      </c>
      <c r="AD165" s="215" t="s">
        <v>543</v>
      </c>
      <c r="AE165" s="88">
        <v>0.1</v>
      </c>
      <c r="AF165" s="215" t="s">
        <v>452</v>
      </c>
      <c r="AG165" s="215" t="s">
        <v>268</v>
      </c>
      <c r="AH165" s="215" t="s">
        <v>268</v>
      </c>
      <c r="AI165" s="210" t="s">
        <v>179</v>
      </c>
      <c r="AJ165" s="215" t="s">
        <v>268</v>
      </c>
      <c r="AK165" s="210" t="s">
        <v>179</v>
      </c>
      <c r="AL165" s="86">
        <v>19.600000000000001</v>
      </c>
    </row>
    <row r="166" spans="1:38" s="209" customFormat="1" x14ac:dyDescent="0.2">
      <c r="A166" s="99">
        <v>164</v>
      </c>
      <c r="B166" s="211"/>
      <c r="C166" s="215"/>
      <c r="D166" s="86"/>
      <c r="E166" s="215"/>
      <c r="F166" s="210"/>
      <c r="G166" s="210"/>
      <c r="H166" s="212"/>
      <c r="I166" s="114"/>
      <c r="J166" s="85"/>
      <c r="K166" s="85"/>
      <c r="L166" s="215"/>
      <c r="M166" s="210"/>
      <c r="N166" s="86"/>
      <c r="O166" s="87"/>
      <c r="P166" s="54"/>
      <c r="Q166" s="215"/>
      <c r="R166" s="86"/>
      <c r="S166" s="215"/>
      <c r="T166" s="86"/>
      <c r="U166" s="86"/>
      <c r="V166" s="54"/>
      <c r="W166" s="215"/>
      <c r="X166" s="215"/>
      <c r="Y166" s="210"/>
      <c r="Z166" s="215"/>
      <c r="AA166" s="215"/>
      <c r="AB166" s="220"/>
      <c r="AC166" s="88"/>
      <c r="AD166" s="215"/>
      <c r="AE166" s="88"/>
      <c r="AF166" s="88"/>
      <c r="AG166" s="215"/>
      <c r="AH166" s="215"/>
      <c r="AI166" s="210"/>
      <c r="AJ166" s="215"/>
      <c r="AL166" s="114"/>
    </row>
    <row r="167" spans="1:38" s="209" customFormat="1" x14ac:dyDescent="0.2">
      <c r="A167" s="99">
        <v>165</v>
      </c>
      <c r="B167" s="211" t="s">
        <v>529</v>
      </c>
      <c r="C167" s="210"/>
      <c r="D167" s="86" t="s">
        <v>461</v>
      </c>
      <c r="E167" s="210" t="s">
        <v>179</v>
      </c>
      <c r="F167" s="210" t="s">
        <v>179</v>
      </c>
      <c r="G167" s="215" t="s">
        <v>268</v>
      </c>
      <c r="H167" s="212"/>
      <c r="I167" s="213">
        <v>38.04</v>
      </c>
      <c r="J167" s="85">
        <v>7.96</v>
      </c>
      <c r="K167" s="212">
        <v>17.399999999999999</v>
      </c>
      <c r="L167" s="54" t="s">
        <v>268</v>
      </c>
      <c r="M167" s="210" t="s">
        <v>179</v>
      </c>
      <c r="N167" s="86">
        <v>60</v>
      </c>
      <c r="O167" s="87" t="s">
        <v>180</v>
      </c>
      <c r="P167" s="54" t="s">
        <v>179</v>
      </c>
      <c r="Q167" s="215" t="s">
        <v>268</v>
      </c>
      <c r="R167" s="86" t="s">
        <v>181</v>
      </c>
      <c r="S167" s="215" t="s">
        <v>268</v>
      </c>
      <c r="T167" s="86">
        <v>1</v>
      </c>
      <c r="U167" s="86">
        <v>3</v>
      </c>
      <c r="V167" s="54" t="s">
        <v>179</v>
      </c>
      <c r="W167" s="215" t="s">
        <v>268</v>
      </c>
      <c r="X167" s="215" t="s">
        <v>268</v>
      </c>
      <c r="Y167" s="210" t="s">
        <v>179</v>
      </c>
      <c r="Z167" s="215" t="s">
        <v>268</v>
      </c>
      <c r="AA167" s="215" t="s">
        <v>268</v>
      </c>
      <c r="AB167" s="213">
        <f t="shared" ref="AB167:AB170" si="24">I167</f>
        <v>38.04</v>
      </c>
      <c r="AC167" s="215" t="s">
        <v>268</v>
      </c>
      <c r="AD167" s="215" t="s">
        <v>543</v>
      </c>
      <c r="AE167" s="88">
        <v>0.1</v>
      </c>
      <c r="AF167" s="215" t="s">
        <v>452</v>
      </c>
      <c r="AG167" s="215" t="s">
        <v>268</v>
      </c>
      <c r="AH167" s="215" t="s">
        <v>268</v>
      </c>
      <c r="AI167" s="210" t="s">
        <v>179</v>
      </c>
      <c r="AJ167" s="215" t="s">
        <v>268</v>
      </c>
      <c r="AK167" s="210" t="s">
        <v>179</v>
      </c>
      <c r="AL167" s="114">
        <v>10.4</v>
      </c>
    </row>
    <row r="168" spans="1:38" s="209" customFormat="1" x14ac:dyDescent="0.2">
      <c r="A168" s="99">
        <v>166</v>
      </c>
      <c r="B168" s="211" t="s">
        <v>530</v>
      </c>
      <c r="C168" s="210"/>
      <c r="D168" s="86" t="s">
        <v>461</v>
      </c>
      <c r="E168" s="210" t="s">
        <v>179</v>
      </c>
      <c r="F168" s="210" t="s">
        <v>179</v>
      </c>
      <c r="G168" s="215" t="s">
        <v>268</v>
      </c>
      <c r="H168" s="212"/>
      <c r="I168" s="213">
        <v>43.1</v>
      </c>
      <c r="J168" s="85">
        <v>9.0500000000000007</v>
      </c>
      <c r="K168" s="85">
        <v>21.1</v>
      </c>
      <c r="L168" s="54" t="s">
        <v>268</v>
      </c>
      <c r="M168" s="210" t="s">
        <v>179</v>
      </c>
      <c r="N168" s="86">
        <v>60</v>
      </c>
      <c r="O168" s="87" t="s">
        <v>180</v>
      </c>
      <c r="P168" s="54" t="s">
        <v>179</v>
      </c>
      <c r="Q168" s="215" t="s">
        <v>268</v>
      </c>
      <c r="R168" s="86" t="s">
        <v>181</v>
      </c>
      <c r="S168" s="215" t="s">
        <v>268</v>
      </c>
      <c r="T168" s="86">
        <v>1</v>
      </c>
      <c r="U168" s="86">
        <v>3</v>
      </c>
      <c r="V168" s="54" t="s">
        <v>179</v>
      </c>
      <c r="W168" s="215" t="s">
        <v>268</v>
      </c>
      <c r="X168" s="215" t="s">
        <v>268</v>
      </c>
      <c r="Y168" s="210" t="s">
        <v>179</v>
      </c>
      <c r="Z168" s="215" t="s">
        <v>268</v>
      </c>
      <c r="AA168" s="215" t="s">
        <v>268</v>
      </c>
      <c r="AB168" s="213">
        <f t="shared" si="24"/>
        <v>43.1</v>
      </c>
      <c r="AC168" s="215" t="s">
        <v>268</v>
      </c>
      <c r="AD168" s="215" t="s">
        <v>543</v>
      </c>
      <c r="AE168" s="88">
        <v>0.1</v>
      </c>
      <c r="AF168" s="215" t="s">
        <v>452</v>
      </c>
      <c r="AG168" s="215" t="s">
        <v>268</v>
      </c>
      <c r="AH168" s="215" t="s">
        <v>268</v>
      </c>
      <c r="AI168" s="210" t="s">
        <v>179</v>
      </c>
      <c r="AJ168" s="215" t="s">
        <v>268</v>
      </c>
      <c r="AK168" s="210" t="s">
        <v>179</v>
      </c>
      <c r="AL168" s="86">
        <v>19.3</v>
      </c>
    </row>
    <row r="169" spans="1:38" s="209" customFormat="1" x14ac:dyDescent="0.2">
      <c r="A169" s="99">
        <v>167</v>
      </c>
      <c r="B169" s="211" t="s">
        <v>531</v>
      </c>
      <c r="C169" s="210"/>
      <c r="D169" s="86" t="s">
        <v>461</v>
      </c>
      <c r="E169" s="210" t="s">
        <v>179</v>
      </c>
      <c r="F169" s="210" t="s">
        <v>179</v>
      </c>
      <c r="G169" s="215" t="s">
        <v>268</v>
      </c>
      <c r="H169" s="212"/>
      <c r="I169" s="213">
        <v>55.83</v>
      </c>
      <c r="J169" s="85">
        <v>11.61</v>
      </c>
      <c r="K169" s="85">
        <v>21.4</v>
      </c>
      <c r="L169" s="54" t="s">
        <v>268</v>
      </c>
      <c r="M169" s="210" t="s">
        <v>179</v>
      </c>
      <c r="N169" s="86">
        <v>65</v>
      </c>
      <c r="O169" s="87" t="s">
        <v>180</v>
      </c>
      <c r="P169" s="54" t="s">
        <v>179</v>
      </c>
      <c r="Q169" s="215" t="s">
        <v>268</v>
      </c>
      <c r="R169" s="86" t="s">
        <v>181</v>
      </c>
      <c r="S169" s="215" t="s">
        <v>268</v>
      </c>
      <c r="T169" s="86">
        <v>1</v>
      </c>
      <c r="U169" s="86">
        <v>3</v>
      </c>
      <c r="V169" s="54" t="s">
        <v>179</v>
      </c>
      <c r="W169" s="215" t="s">
        <v>268</v>
      </c>
      <c r="X169" s="215" t="s">
        <v>268</v>
      </c>
      <c r="Y169" s="210" t="s">
        <v>179</v>
      </c>
      <c r="Z169" s="215" t="s">
        <v>268</v>
      </c>
      <c r="AA169" s="215" t="s">
        <v>268</v>
      </c>
      <c r="AB169" s="213">
        <f t="shared" si="24"/>
        <v>55.83</v>
      </c>
      <c r="AC169" s="215" t="s">
        <v>268</v>
      </c>
      <c r="AD169" s="215" t="s">
        <v>543</v>
      </c>
      <c r="AE169" s="88">
        <v>0.1</v>
      </c>
      <c r="AF169" s="215" t="s">
        <v>452</v>
      </c>
      <c r="AG169" s="215" t="s">
        <v>268</v>
      </c>
      <c r="AH169" s="215" t="s">
        <v>268</v>
      </c>
      <c r="AI169" s="210" t="s">
        <v>179</v>
      </c>
      <c r="AJ169" s="215" t="s">
        <v>268</v>
      </c>
      <c r="AK169" s="210" t="s">
        <v>179</v>
      </c>
      <c r="AL169" s="86">
        <v>10.5</v>
      </c>
    </row>
    <row r="170" spans="1:38" s="209" customFormat="1" x14ac:dyDescent="0.2">
      <c r="A170" s="99">
        <v>168</v>
      </c>
      <c r="B170" s="211" t="s">
        <v>532</v>
      </c>
      <c r="C170" s="210"/>
      <c r="D170" s="86" t="s">
        <v>461</v>
      </c>
      <c r="E170" s="210" t="s">
        <v>179</v>
      </c>
      <c r="F170" s="210" t="s">
        <v>179</v>
      </c>
      <c r="G170" s="215" t="s">
        <v>268</v>
      </c>
      <c r="H170" s="212"/>
      <c r="I170" s="213">
        <v>67.099999999999994</v>
      </c>
      <c r="J170" s="85">
        <v>14.23</v>
      </c>
      <c r="K170" s="212">
        <v>28.2</v>
      </c>
      <c r="L170" s="54" t="s">
        <v>268</v>
      </c>
      <c r="M170" s="210" t="s">
        <v>179</v>
      </c>
      <c r="N170" s="86">
        <v>80</v>
      </c>
      <c r="O170" s="87" t="s">
        <v>180</v>
      </c>
      <c r="P170" s="54" t="s">
        <v>179</v>
      </c>
      <c r="Q170" s="215" t="s">
        <v>268</v>
      </c>
      <c r="R170" s="86" t="s">
        <v>181</v>
      </c>
      <c r="S170" s="215" t="s">
        <v>268</v>
      </c>
      <c r="T170" s="86">
        <v>1</v>
      </c>
      <c r="U170" s="86">
        <v>3</v>
      </c>
      <c r="V170" s="54" t="s">
        <v>179</v>
      </c>
      <c r="W170" s="215" t="s">
        <v>268</v>
      </c>
      <c r="X170" s="215" t="s">
        <v>268</v>
      </c>
      <c r="Y170" s="210" t="s">
        <v>179</v>
      </c>
      <c r="Z170" s="215" t="s">
        <v>268</v>
      </c>
      <c r="AA170" s="215" t="s">
        <v>268</v>
      </c>
      <c r="AB170" s="213">
        <f t="shared" si="24"/>
        <v>67.099999999999994</v>
      </c>
      <c r="AC170" s="215" t="s">
        <v>268</v>
      </c>
      <c r="AD170" s="215" t="s">
        <v>543</v>
      </c>
      <c r="AE170" s="88">
        <v>0.1</v>
      </c>
      <c r="AF170" s="215" t="s">
        <v>452</v>
      </c>
      <c r="AG170" s="215" t="s">
        <v>268</v>
      </c>
      <c r="AH170" s="215" t="s">
        <v>268</v>
      </c>
      <c r="AI170" s="210" t="s">
        <v>179</v>
      </c>
      <c r="AJ170" s="215" t="s">
        <v>268</v>
      </c>
      <c r="AK170" s="210" t="s">
        <v>179</v>
      </c>
      <c r="AL170" s="86">
        <v>9.1999999999999993</v>
      </c>
    </row>
    <row r="171" spans="1:38" s="209" customFormat="1" x14ac:dyDescent="0.2">
      <c r="A171" s="99">
        <v>169</v>
      </c>
      <c r="B171" s="211"/>
      <c r="C171" s="210"/>
      <c r="D171" s="85"/>
      <c r="E171" s="210"/>
      <c r="F171" s="210"/>
      <c r="G171" s="210"/>
      <c r="H171" s="212"/>
      <c r="I171" s="86"/>
      <c r="J171" s="85"/>
      <c r="K171" s="85"/>
      <c r="L171" s="210"/>
      <c r="M171" s="215"/>
      <c r="N171" s="86"/>
      <c r="O171" s="87"/>
      <c r="P171" s="54"/>
      <c r="Q171" s="215"/>
      <c r="R171" s="86"/>
      <c r="S171" s="215"/>
      <c r="T171" s="86"/>
      <c r="U171" s="86"/>
      <c r="V171" s="54"/>
      <c r="W171" s="215"/>
      <c r="X171" s="215"/>
      <c r="Y171" s="210"/>
      <c r="Z171" s="215"/>
      <c r="AA171" s="215"/>
      <c r="AB171" s="88"/>
      <c r="AC171" s="88"/>
      <c r="AD171" s="215"/>
      <c r="AE171" s="88"/>
      <c r="AF171" s="88"/>
      <c r="AG171" s="215"/>
      <c r="AH171" s="215"/>
      <c r="AI171" s="210"/>
      <c r="AL171" s="86"/>
    </row>
    <row r="172" spans="1:38" s="221" customFormat="1" x14ac:dyDescent="0.2">
      <c r="A172" s="99">
        <v>170</v>
      </c>
      <c r="B172" s="211" t="s">
        <v>534</v>
      </c>
      <c r="C172" s="210" t="s">
        <v>179</v>
      </c>
      <c r="D172" s="86">
        <v>175</v>
      </c>
      <c r="E172" s="210" t="s">
        <v>179</v>
      </c>
      <c r="F172" s="54" t="s">
        <v>179</v>
      </c>
      <c r="G172" s="54" t="s">
        <v>179</v>
      </c>
      <c r="H172" s="114">
        <v>2.6</v>
      </c>
      <c r="I172" s="226">
        <v>4.7699999999999996</v>
      </c>
      <c r="J172" s="86">
        <v>1.06</v>
      </c>
      <c r="K172" s="114">
        <v>2.4</v>
      </c>
      <c r="L172" s="219" t="s">
        <v>268</v>
      </c>
      <c r="M172" s="54" t="s">
        <v>179</v>
      </c>
      <c r="N172" s="86">
        <v>27</v>
      </c>
      <c r="O172" s="87" t="s">
        <v>180</v>
      </c>
      <c r="P172" s="54" t="s">
        <v>179</v>
      </c>
      <c r="Q172" s="215" t="s">
        <v>268</v>
      </c>
      <c r="R172" s="86" t="s">
        <v>181</v>
      </c>
      <c r="S172" s="219" t="s">
        <v>268</v>
      </c>
      <c r="T172" s="86">
        <v>1</v>
      </c>
      <c r="U172" s="86">
        <v>3</v>
      </c>
      <c r="V172" s="54" t="s">
        <v>179</v>
      </c>
      <c r="W172" s="215" t="s">
        <v>268</v>
      </c>
      <c r="X172" s="215" t="s">
        <v>268</v>
      </c>
      <c r="Y172" s="54" t="s">
        <v>179</v>
      </c>
      <c r="Z172" s="215" t="s">
        <v>268</v>
      </c>
      <c r="AA172" s="215" t="s">
        <v>268</v>
      </c>
      <c r="AB172" s="213">
        <f t="shared" ref="AB172:AB176" si="25">I172</f>
        <v>4.7699999999999996</v>
      </c>
      <c r="AC172" s="215" t="s">
        <v>268</v>
      </c>
      <c r="AD172" s="215" t="s">
        <v>543</v>
      </c>
      <c r="AE172" s="87">
        <v>0.1</v>
      </c>
      <c r="AF172" s="215" t="s">
        <v>452</v>
      </c>
      <c r="AG172" s="215" t="s">
        <v>268</v>
      </c>
      <c r="AH172" s="215" t="s">
        <v>268</v>
      </c>
      <c r="AI172" s="54" t="s">
        <v>179</v>
      </c>
      <c r="AJ172" s="219">
        <v>1</v>
      </c>
      <c r="AK172" s="210" t="s">
        <v>179</v>
      </c>
      <c r="AL172" s="87">
        <v>8.16</v>
      </c>
    </row>
    <row r="173" spans="1:38" s="221" customFormat="1" x14ac:dyDescent="0.2">
      <c r="A173" s="99">
        <v>171</v>
      </c>
      <c r="B173" s="211" t="s">
        <v>535</v>
      </c>
      <c r="C173" s="210" t="s">
        <v>179</v>
      </c>
      <c r="D173" s="86">
        <v>175</v>
      </c>
      <c r="E173" s="210" t="s">
        <v>179</v>
      </c>
      <c r="F173" s="54" t="s">
        <v>179</v>
      </c>
      <c r="G173" s="54" t="s">
        <v>179</v>
      </c>
      <c r="H173" s="114">
        <v>2.6</v>
      </c>
      <c r="I173" s="226">
        <v>5.82</v>
      </c>
      <c r="J173" s="86">
        <v>1.21</v>
      </c>
      <c r="K173" s="114">
        <v>2.8</v>
      </c>
      <c r="L173" s="219" t="s">
        <v>268</v>
      </c>
      <c r="M173" s="54" t="s">
        <v>179</v>
      </c>
      <c r="N173" s="86">
        <v>27</v>
      </c>
      <c r="O173" s="87" t="s">
        <v>180</v>
      </c>
      <c r="P173" s="54" t="s">
        <v>179</v>
      </c>
      <c r="Q173" s="215" t="s">
        <v>268</v>
      </c>
      <c r="R173" s="86" t="s">
        <v>181</v>
      </c>
      <c r="S173" s="219" t="s">
        <v>268</v>
      </c>
      <c r="T173" s="86">
        <v>1</v>
      </c>
      <c r="U173" s="86">
        <v>3</v>
      </c>
      <c r="V173" s="54" t="s">
        <v>179</v>
      </c>
      <c r="W173" s="215" t="s">
        <v>268</v>
      </c>
      <c r="X173" s="215" t="s">
        <v>268</v>
      </c>
      <c r="Y173" s="54" t="s">
        <v>179</v>
      </c>
      <c r="Z173" s="215" t="s">
        <v>268</v>
      </c>
      <c r="AA173" s="215" t="s">
        <v>268</v>
      </c>
      <c r="AB173" s="213">
        <f t="shared" si="25"/>
        <v>5.82</v>
      </c>
      <c r="AC173" s="215" t="s">
        <v>268</v>
      </c>
      <c r="AD173" s="215" t="s">
        <v>543</v>
      </c>
      <c r="AE173" s="87">
        <v>0.1</v>
      </c>
      <c r="AF173" s="215" t="s">
        <v>452</v>
      </c>
      <c r="AG173" s="215" t="s">
        <v>268</v>
      </c>
      <c r="AH173" s="215" t="s">
        <v>268</v>
      </c>
      <c r="AI173" s="54" t="s">
        <v>179</v>
      </c>
      <c r="AJ173" s="219">
        <v>1</v>
      </c>
      <c r="AK173" s="210" t="s">
        <v>179</v>
      </c>
      <c r="AL173" s="87">
        <v>11.2</v>
      </c>
    </row>
    <row r="174" spans="1:38" s="221" customFormat="1" x14ac:dyDescent="0.2">
      <c r="A174" s="99">
        <v>172</v>
      </c>
      <c r="B174" s="211" t="s">
        <v>536</v>
      </c>
      <c r="C174" s="210" t="s">
        <v>179</v>
      </c>
      <c r="D174" s="86">
        <v>175</v>
      </c>
      <c r="E174" s="210" t="s">
        <v>179</v>
      </c>
      <c r="F174" s="54" t="s">
        <v>179</v>
      </c>
      <c r="G174" s="54" t="s">
        <v>179</v>
      </c>
      <c r="H174" s="114">
        <v>2.6</v>
      </c>
      <c r="I174" s="226">
        <v>7.5</v>
      </c>
      <c r="J174" s="86">
        <v>1.55</v>
      </c>
      <c r="K174" s="114">
        <v>3.5</v>
      </c>
      <c r="L174" s="219" t="s">
        <v>268</v>
      </c>
      <c r="M174" s="54" t="s">
        <v>179</v>
      </c>
      <c r="N174" s="86">
        <v>20</v>
      </c>
      <c r="O174" s="87" t="s">
        <v>180</v>
      </c>
      <c r="P174" s="54" t="s">
        <v>179</v>
      </c>
      <c r="Q174" s="215" t="s">
        <v>268</v>
      </c>
      <c r="R174" s="86" t="s">
        <v>181</v>
      </c>
      <c r="S174" s="219" t="s">
        <v>268</v>
      </c>
      <c r="T174" s="86">
        <v>1</v>
      </c>
      <c r="U174" s="86">
        <v>3</v>
      </c>
      <c r="V174" s="54" t="s">
        <v>179</v>
      </c>
      <c r="W174" s="215" t="s">
        <v>268</v>
      </c>
      <c r="X174" s="215" t="s">
        <v>268</v>
      </c>
      <c r="Y174" s="54" t="s">
        <v>179</v>
      </c>
      <c r="Z174" s="215" t="s">
        <v>268</v>
      </c>
      <c r="AA174" s="215" t="s">
        <v>268</v>
      </c>
      <c r="AB174" s="213">
        <f t="shared" si="25"/>
        <v>7.5</v>
      </c>
      <c r="AC174" s="215" t="s">
        <v>268</v>
      </c>
      <c r="AD174" s="215" t="s">
        <v>543</v>
      </c>
      <c r="AE174" s="87">
        <v>0.1</v>
      </c>
      <c r="AF174" s="215" t="s">
        <v>452</v>
      </c>
      <c r="AG174" s="215" t="s">
        <v>268</v>
      </c>
      <c r="AH174" s="215" t="s">
        <v>268</v>
      </c>
      <c r="AI174" s="54" t="s">
        <v>179</v>
      </c>
      <c r="AJ174" s="219">
        <v>1</v>
      </c>
      <c r="AK174" s="210" t="s">
        <v>179</v>
      </c>
      <c r="AL174" s="87">
        <v>15.82</v>
      </c>
    </row>
    <row r="175" spans="1:38" s="221" customFormat="1" x14ac:dyDescent="0.2">
      <c r="A175" s="99">
        <v>173</v>
      </c>
      <c r="B175" s="211" t="s">
        <v>537</v>
      </c>
      <c r="C175" s="210" t="s">
        <v>179</v>
      </c>
      <c r="D175" s="86">
        <v>162</v>
      </c>
      <c r="E175" s="210" t="s">
        <v>179</v>
      </c>
      <c r="F175" s="54" t="s">
        <v>179</v>
      </c>
      <c r="G175" s="54" t="s">
        <v>179</v>
      </c>
      <c r="H175" s="114">
        <v>2.6</v>
      </c>
      <c r="I175" s="226">
        <v>10.31</v>
      </c>
      <c r="J175" s="86">
        <v>2.0499999999999998</v>
      </c>
      <c r="K175" s="114">
        <v>4.5999999999999996</v>
      </c>
      <c r="L175" s="219" t="s">
        <v>268</v>
      </c>
      <c r="M175" s="54" t="s">
        <v>179</v>
      </c>
      <c r="N175" s="86">
        <v>23</v>
      </c>
      <c r="O175" s="87" t="s">
        <v>180</v>
      </c>
      <c r="P175" s="54" t="s">
        <v>179</v>
      </c>
      <c r="Q175" s="215" t="s">
        <v>268</v>
      </c>
      <c r="R175" s="86" t="s">
        <v>181</v>
      </c>
      <c r="S175" s="219" t="s">
        <v>268</v>
      </c>
      <c r="T175" s="86">
        <v>1</v>
      </c>
      <c r="U175" s="86">
        <v>3</v>
      </c>
      <c r="V175" s="54" t="s">
        <v>179</v>
      </c>
      <c r="W175" s="215" t="s">
        <v>268</v>
      </c>
      <c r="X175" s="215" t="s">
        <v>268</v>
      </c>
      <c r="Y175" s="54" t="s">
        <v>179</v>
      </c>
      <c r="Z175" s="215" t="s">
        <v>268</v>
      </c>
      <c r="AA175" s="215" t="s">
        <v>268</v>
      </c>
      <c r="AB175" s="213">
        <f t="shared" si="25"/>
        <v>10.31</v>
      </c>
      <c r="AC175" s="215" t="s">
        <v>268</v>
      </c>
      <c r="AD175" s="215" t="s">
        <v>543</v>
      </c>
      <c r="AE175" s="87">
        <v>0.1</v>
      </c>
      <c r="AF175" s="215" t="s">
        <v>452</v>
      </c>
      <c r="AG175" s="215" t="s">
        <v>268</v>
      </c>
      <c r="AH175" s="215" t="s">
        <v>268</v>
      </c>
      <c r="AI175" s="54" t="s">
        <v>179</v>
      </c>
      <c r="AJ175" s="219">
        <v>1</v>
      </c>
      <c r="AK175" s="210" t="s">
        <v>179</v>
      </c>
      <c r="AL175" s="87">
        <v>10.7</v>
      </c>
    </row>
    <row r="176" spans="1:38" s="221" customFormat="1" x14ac:dyDescent="0.2">
      <c r="A176" s="99">
        <v>174</v>
      </c>
      <c r="B176" s="211" t="s">
        <v>538</v>
      </c>
      <c r="C176" s="210" t="s">
        <v>179</v>
      </c>
      <c r="D176" s="86">
        <v>162</v>
      </c>
      <c r="E176" s="210" t="s">
        <v>179</v>
      </c>
      <c r="F176" s="54" t="s">
        <v>179</v>
      </c>
      <c r="G176" s="54" t="s">
        <v>179</v>
      </c>
      <c r="H176" s="114">
        <v>2.6</v>
      </c>
      <c r="I176" s="226">
        <v>13.31</v>
      </c>
      <c r="J176" s="86">
        <v>2.73</v>
      </c>
      <c r="K176" s="114">
        <v>5.8</v>
      </c>
      <c r="L176" s="219" t="s">
        <v>268</v>
      </c>
      <c r="M176" s="54" t="s">
        <v>179</v>
      </c>
      <c r="N176" s="86">
        <v>23</v>
      </c>
      <c r="O176" s="87" t="s">
        <v>180</v>
      </c>
      <c r="P176" s="54" t="s">
        <v>179</v>
      </c>
      <c r="Q176" s="215" t="s">
        <v>268</v>
      </c>
      <c r="R176" s="86" t="s">
        <v>181</v>
      </c>
      <c r="S176" s="219" t="s">
        <v>268</v>
      </c>
      <c r="T176" s="86">
        <v>1</v>
      </c>
      <c r="U176" s="86">
        <v>3</v>
      </c>
      <c r="V176" s="54" t="s">
        <v>179</v>
      </c>
      <c r="W176" s="215" t="s">
        <v>268</v>
      </c>
      <c r="X176" s="215" t="s">
        <v>268</v>
      </c>
      <c r="Y176" s="54" t="s">
        <v>179</v>
      </c>
      <c r="Z176" s="215" t="s">
        <v>268</v>
      </c>
      <c r="AA176" s="215" t="s">
        <v>268</v>
      </c>
      <c r="AB176" s="213">
        <f t="shared" si="25"/>
        <v>13.31</v>
      </c>
      <c r="AC176" s="215" t="s">
        <v>268</v>
      </c>
      <c r="AD176" s="215" t="s">
        <v>543</v>
      </c>
      <c r="AE176" s="87">
        <v>0.1</v>
      </c>
      <c r="AF176" s="215" t="s">
        <v>452</v>
      </c>
      <c r="AG176" s="215" t="s">
        <v>268</v>
      </c>
      <c r="AH176" s="215" t="s">
        <v>268</v>
      </c>
      <c r="AI176" s="54" t="s">
        <v>179</v>
      </c>
      <c r="AJ176" s="219">
        <v>1</v>
      </c>
      <c r="AK176" s="210" t="s">
        <v>179</v>
      </c>
      <c r="AL176" s="87">
        <v>11.9</v>
      </c>
    </row>
    <row r="177" spans="1:39" s="209" customFormat="1" x14ac:dyDescent="0.2">
      <c r="A177" s="99">
        <v>175</v>
      </c>
      <c r="B177" s="211"/>
      <c r="C177" s="215"/>
      <c r="D177" s="86"/>
      <c r="E177" s="215"/>
      <c r="F177" s="210"/>
      <c r="G177" s="215"/>
      <c r="H177" s="215"/>
      <c r="I177" s="220"/>
      <c r="J177" s="85"/>
      <c r="K177" s="85"/>
      <c r="L177" s="215"/>
      <c r="M177" s="210"/>
      <c r="N177" s="86"/>
      <c r="O177" s="87"/>
      <c r="P177" s="54"/>
      <c r="Q177" s="215"/>
      <c r="R177" s="86"/>
      <c r="S177" s="86"/>
      <c r="T177" s="86"/>
      <c r="U177" s="86"/>
      <c r="V177" s="54"/>
      <c r="W177" s="215"/>
      <c r="X177" s="215"/>
      <c r="Y177" s="210"/>
      <c r="Z177" s="215"/>
      <c r="AA177" s="215"/>
      <c r="AB177" s="220"/>
      <c r="AC177" s="88"/>
      <c r="AD177" s="215"/>
      <c r="AE177" s="215"/>
      <c r="AF177" s="88"/>
      <c r="AG177" s="215"/>
      <c r="AH177" s="215"/>
      <c r="AI177" s="210"/>
      <c r="AJ177" s="215"/>
      <c r="AL177" s="220"/>
    </row>
    <row r="178" spans="1:39" s="209" customFormat="1" x14ac:dyDescent="0.2">
      <c r="A178" s="99">
        <v>176</v>
      </c>
      <c r="B178" s="222" t="s">
        <v>671</v>
      </c>
      <c r="C178" s="215"/>
      <c r="D178" s="86"/>
      <c r="E178" s="215"/>
      <c r="F178" s="210"/>
      <c r="G178" s="215"/>
      <c r="H178" s="215"/>
      <c r="I178" s="114"/>
      <c r="J178" s="85"/>
      <c r="K178" s="85"/>
      <c r="L178" s="215"/>
      <c r="M178" s="210"/>
      <c r="N178" s="86"/>
      <c r="O178" s="87"/>
      <c r="P178" s="54"/>
      <c r="Q178" s="215"/>
      <c r="R178" s="86"/>
      <c r="S178" s="86"/>
      <c r="T178" s="86"/>
      <c r="U178" s="86"/>
      <c r="V178" s="54"/>
      <c r="W178" s="215"/>
      <c r="X178" s="215"/>
      <c r="Y178" s="210"/>
      <c r="Z178" s="215"/>
      <c r="AA178" s="215"/>
      <c r="AB178" s="220"/>
      <c r="AC178" s="88"/>
      <c r="AD178" s="215"/>
      <c r="AE178" s="215"/>
      <c r="AF178" s="88"/>
      <c r="AG178" s="215"/>
      <c r="AH178" s="215"/>
      <c r="AI178" s="210"/>
      <c r="AJ178" s="215"/>
      <c r="AL178" s="114"/>
    </row>
    <row r="179" spans="1:39" s="209" customFormat="1" x14ac:dyDescent="0.2">
      <c r="A179" s="99">
        <v>177</v>
      </c>
      <c r="B179" s="211"/>
      <c r="C179" s="215"/>
      <c r="D179" s="86"/>
      <c r="E179" s="215"/>
      <c r="F179" s="210"/>
      <c r="G179" s="215"/>
      <c r="H179" s="215"/>
      <c r="I179" s="114"/>
      <c r="J179" s="85"/>
      <c r="K179" s="85"/>
      <c r="L179" s="215"/>
      <c r="M179" s="210"/>
      <c r="N179" s="86"/>
      <c r="O179" s="87"/>
      <c r="P179" s="54"/>
      <c r="Q179" s="215"/>
      <c r="R179" s="86"/>
      <c r="S179" s="86"/>
      <c r="T179" s="86"/>
      <c r="U179" s="86"/>
      <c r="V179" s="54"/>
      <c r="W179" s="215"/>
      <c r="X179" s="215"/>
      <c r="Y179" s="210"/>
      <c r="Z179" s="215"/>
      <c r="AA179" s="215"/>
      <c r="AB179" s="220"/>
      <c r="AC179" s="88"/>
      <c r="AD179" s="215"/>
      <c r="AE179" s="215"/>
      <c r="AF179" s="88"/>
      <c r="AG179" s="215"/>
      <c r="AH179" s="215"/>
      <c r="AI179" s="210"/>
      <c r="AJ179" s="215"/>
      <c r="AL179" s="114"/>
    </row>
    <row r="180" spans="1:39" s="221" customFormat="1" x14ac:dyDescent="0.2">
      <c r="A180" s="99">
        <v>178</v>
      </c>
      <c r="B180" s="211" t="s">
        <v>502</v>
      </c>
      <c r="C180" s="210"/>
      <c r="D180" s="86" t="s">
        <v>461</v>
      </c>
      <c r="E180" s="210" t="s">
        <v>179</v>
      </c>
      <c r="F180" s="54" t="s">
        <v>179</v>
      </c>
      <c r="G180" s="54" t="s">
        <v>179</v>
      </c>
      <c r="H180" s="212">
        <v>2.9</v>
      </c>
      <c r="I180" s="226">
        <v>5.62</v>
      </c>
      <c r="J180" s="85">
        <v>1.05</v>
      </c>
      <c r="K180" s="85">
        <v>2.4</v>
      </c>
      <c r="L180" s="219" t="s">
        <v>268</v>
      </c>
      <c r="M180" s="54" t="s">
        <v>179</v>
      </c>
      <c r="N180" s="86">
        <v>27</v>
      </c>
      <c r="O180" s="87" t="s">
        <v>180</v>
      </c>
      <c r="P180" s="54" t="s">
        <v>179</v>
      </c>
      <c r="Q180" s="215" t="s">
        <v>268</v>
      </c>
      <c r="R180" s="86" t="s">
        <v>181</v>
      </c>
      <c r="S180" s="219" t="s">
        <v>268</v>
      </c>
      <c r="T180" s="86">
        <v>1</v>
      </c>
      <c r="U180" s="86">
        <v>3</v>
      </c>
      <c r="V180" s="215" t="s">
        <v>268</v>
      </c>
      <c r="W180" s="215" t="s">
        <v>268</v>
      </c>
      <c r="X180" s="54" t="s">
        <v>179</v>
      </c>
      <c r="Y180" s="54" t="s">
        <v>179</v>
      </c>
      <c r="Z180" s="215" t="s">
        <v>268</v>
      </c>
      <c r="AA180" s="215" t="s">
        <v>268</v>
      </c>
      <c r="AB180" s="213">
        <f t="shared" ref="AB180:AB188" si="26">I180</f>
        <v>5.62</v>
      </c>
      <c r="AC180" s="215" t="s">
        <v>268</v>
      </c>
      <c r="AD180" s="215" t="s">
        <v>543</v>
      </c>
      <c r="AE180" s="87">
        <v>0.1</v>
      </c>
      <c r="AF180" s="215" t="s">
        <v>452</v>
      </c>
      <c r="AG180" s="215" t="s">
        <v>268</v>
      </c>
      <c r="AH180" s="54" t="s">
        <v>179</v>
      </c>
      <c r="AI180" s="215" t="s">
        <v>268</v>
      </c>
      <c r="AJ180" s="215" t="s">
        <v>268</v>
      </c>
      <c r="AK180" s="210" t="s">
        <v>179</v>
      </c>
      <c r="AL180" s="87">
        <v>13.7</v>
      </c>
    </row>
    <row r="181" spans="1:39" s="221" customFormat="1" x14ac:dyDescent="0.2">
      <c r="A181" s="99">
        <v>179</v>
      </c>
      <c r="B181" s="211" t="s">
        <v>503</v>
      </c>
      <c r="C181" s="210"/>
      <c r="D181" s="86" t="s">
        <v>461</v>
      </c>
      <c r="E181" s="210" t="s">
        <v>179</v>
      </c>
      <c r="F181" s="54" t="s">
        <v>179</v>
      </c>
      <c r="G181" s="54" t="s">
        <v>179</v>
      </c>
      <c r="H181" s="212">
        <v>2.9</v>
      </c>
      <c r="I181" s="226">
        <v>6.82</v>
      </c>
      <c r="J181" s="85">
        <v>1.22</v>
      </c>
      <c r="K181" s="85">
        <v>2.8</v>
      </c>
      <c r="L181" s="219" t="s">
        <v>268</v>
      </c>
      <c r="M181" s="54" t="s">
        <v>179</v>
      </c>
      <c r="N181" s="86">
        <v>27</v>
      </c>
      <c r="O181" s="87" t="s">
        <v>180</v>
      </c>
      <c r="P181" s="54" t="s">
        <v>179</v>
      </c>
      <c r="Q181" s="215" t="s">
        <v>268</v>
      </c>
      <c r="R181" s="86" t="s">
        <v>181</v>
      </c>
      <c r="S181" s="219" t="s">
        <v>268</v>
      </c>
      <c r="T181" s="86">
        <v>1</v>
      </c>
      <c r="U181" s="86">
        <v>3</v>
      </c>
      <c r="V181" s="215" t="s">
        <v>268</v>
      </c>
      <c r="W181" s="215" t="s">
        <v>268</v>
      </c>
      <c r="X181" s="54" t="s">
        <v>179</v>
      </c>
      <c r="Y181" s="54" t="s">
        <v>179</v>
      </c>
      <c r="Z181" s="215" t="s">
        <v>268</v>
      </c>
      <c r="AA181" s="215" t="s">
        <v>268</v>
      </c>
      <c r="AB181" s="213">
        <f t="shared" si="26"/>
        <v>6.82</v>
      </c>
      <c r="AC181" s="215" t="s">
        <v>268</v>
      </c>
      <c r="AD181" s="215" t="s">
        <v>543</v>
      </c>
      <c r="AE181" s="87">
        <v>0.1</v>
      </c>
      <c r="AF181" s="215" t="s">
        <v>452</v>
      </c>
      <c r="AG181" s="215" t="s">
        <v>268</v>
      </c>
      <c r="AH181" s="54" t="s">
        <v>179</v>
      </c>
      <c r="AI181" s="215" t="s">
        <v>268</v>
      </c>
      <c r="AJ181" s="215" t="s">
        <v>268</v>
      </c>
      <c r="AK181" s="210" t="s">
        <v>179</v>
      </c>
      <c r="AL181" s="87">
        <v>18.600000000000001</v>
      </c>
    </row>
    <row r="182" spans="1:39" s="221" customFormat="1" x14ac:dyDescent="0.2">
      <c r="A182" s="99">
        <v>180</v>
      </c>
      <c r="B182" s="211" t="s">
        <v>504</v>
      </c>
      <c r="C182" s="210"/>
      <c r="D182" s="86" t="s">
        <v>461</v>
      </c>
      <c r="E182" s="210" t="s">
        <v>179</v>
      </c>
      <c r="F182" s="54" t="s">
        <v>179</v>
      </c>
      <c r="G182" s="54" t="s">
        <v>179</v>
      </c>
      <c r="H182" s="212">
        <v>2.9</v>
      </c>
      <c r="I182" s="226">
        <v>8.9700000000000006</v>
      </c>
      <c r="J182" s="85">
        <v>1.56</v>
      </c>
      <c r="K182" s="85">
        <v>3.5</v>
      </c>
      <c r="L182" s="219" t="s">
        <v>268</v>
      </c>
      <c r="M182" s="54" t="s">
        <v>179</v>
      </c>
      <c r="N182" s="86">
        <v>20</v>
      </c>
      <c r="O182" s="87" t="s">
        <v>180</v>
      </c>
      <c r="P182" s="54" t="s">
        <v>179</v>
      </c>
      <c r="Q182" s="215" t="s">
        <v>268</v>
      </c>
      <c r="R182" s="86" t="s">
        <v>181</v>
      </c>
      <c r="S182" s="219" t="s">
        <v>268</v>
      </c>
      <c r="T182" s="86">
        <v>1</v>
      </c>
      <c r="U182" s="86">
        <v>3</v>
      </c>
      <c r="V182" s="215" t="s">
        <v>268</v>
      </c>
      <c r="W182" s="215" t="s">
        <v>268</v>
      </c>
      <c r="X182" s="54" t="s">
        <v>179</v>
      </c>
      <c r="Y182" s="54" t="s">
        <v>179</v>
      </c>
      <c r="Z182" s="215" t="s">
        <v>268</v>
      </c>
      <c r="AA182" s="215" t="s">
        <v>268</v>
      </c>
      <c r="AB182" s="213">
        <f t="shared" si="26"/>
        <v>8.9700000000000006</v>
      </c>
      <c r="AC182" s="215" t="s">
        <v>268</v>
      </c>
      <c r="AD182" s="215" t="s">
        <v>543</v>
      </c>
      <c r="AE182" s="87">
        <v>0.1</v>
      </c>
      <c r="AF182" s="215" t="s">
        <v>452</v>
      </c>
      <c r="AG182" s="215" t="s">
        <v>268</v>
      </c>
      <c r="AH182" s="54" t="s">
        <v>179</v>
      </c>
      <c r="AI182" s="215" t="s">
        <v>268</v>
      </c>
      <c r="AJ182" s="215" t="s">
        <v>268</v>
      </c>
      <c r="AK182" s="210" t="s">
        <v>179</v>
      </c>
      <c r="AL182" s="87">
        <v>21.9</v>
      </c>
    </row>
    <row r="183" spans="1:39" s="221" customFormat="1" x14ac:dyDescent="0.2">
      <c r="A183" s="99">
        <v>181</v>
      </c>
      <c r="B183" s="211" t="s">
        <v>505</v>
      </c>
      <c r="C183" s="210"/>
      <c r="D183" s="86" t="s">
        <v>461</v>
      </c>
      <c r="E183" s="210" t="s">
        <v>179</v>
      </c>
      <c r="F183" s="54" t="s">
        <v>179</v>
      </c>
      <c r="G183" s="54" t="s">
        <v>179</v>
      </c>
      <c r="H183" s="212">
        <v>2.9</v>
      </c>
      <c r="I183" s="226">
        <v>12.33</v>
      </c>
      <c r="J183" s="85">
        <v>2.0099999999999998</v>
      </c>
      <c r="K183" s="85">
        <v>4.5999999999999996</v>
      </c>
      <c r="L183" s="219" t="s">
        <v>268</v>
      </c>
      <c r="M183" s="54" t="s">
        <v>179</v>
      </c>
      <c r="N183" s="86">
        <v>23</v>
      </c>
      <c r="O183" s="87" t="s">
        <v>180</v>
      </c>
      <c r="P183" s="54" t="s">
        <v>179</v>
      </c>
      <c r="Q183" s="215" t="s">
        <v>268</v>
      </c>
      <c r="R183" s="86" t="s">
        <v>181</v>
      </c>
      <c r="S183" s="219" t="s">
        <v>268</v>
      </c>
      <c r="T183" s="86">
        <v>1</v>
      </c>
      <c r="U183" s="86">
        <v>3</v>
      </c>
      <c r="V183" s="215" t="s">
        <v>268</v>
      </c>
      <c r="W183" s="215" t="s">
        <v>268</v>
      </c>
      <c r="X183" s="54" t="s">
        <v>179</v>
      </c>
      <c r="Y183" s="54" t="s">
        <v>179</v>
      </c>
      <c r="Z183" s="215" t="s">
        <v>268</v>
      </c>
      <c r="AA183" s="215" t="s">
        <v>268</v>
      </c>
      <c r="AB183" s="213">
        <f t="shared" si="26"/>
        <v>12.33</v>
      </c>
      <c r="AC183" s="215" t="s">
        <v>268</v>
      </c>
      <c r="AD183" s="215" t="s">
        <v>543</v>
      </c>
      <c r="AE183" s="87">
        <v>0.1</v>
      </c>
      <c r="AF183" s="215" t="s">
        <v>452</v>
      </c>
      <c r="AG183" s="215" t="s">
        <v>268</v>
      </c>
      <c r="AH183" s="54" t="s">
        <v>179</v>
      </c>
      <c r="AI183" s="215" t="s">
        <v>268</v>
      </c>
      <c r="AJ183" s="215" t="s">
        <v>268</v>
      </c>
      <c r="AK183" s="210" t="s">
        <v>179</v>
      </c>
      <c r="AL183" s="87">
        <v>28.9</v>
      </c>
    </row>
    <row r="184" spans="1:39" s="221" customFormat="1" x14ac:dyDescent="0.2">
      <c r="A184" s="99">
        <v>182</v>
      </c>
      <c r="B184" s="211" t="s">
        <v>506</v>
      </c>
      <c r="C184" s="210"/>
      <c r="D184" s="86" t="s">
        <v>461</v>
      </c>
      <c r="E184" s="210" t="s">
        <v>179</v>
      </c>
      <c r="F184" s="54" t="s">
        <v>179</v>
      </c>
      <c r="G184" s="54" t="s">
        <v>179</v>
      </c>
      <c r="H184" s="212">
        <v>2.9</v>
      </c>
      <c r="I184" s="226">
        <v>15.79</v>
      </c>
      <c r="J184" s="85">
        <v>2.73</v>
      </c>
      <c r="K184" s="85">
        <v>5.8</v>
      </c>
      <c r="L184" s="219" t="s">
        <v>268</v>
      </c>
      <c r="M184" s="54" t="s">
        <v>179</v>
      </c>
      <c r="N184" s="86">
        <v>23</v>
      </c>
      <c r="O184" s="87" t="s">
        <v>180</v>
      </c>
      <c r="P184" s="54" t="s">
        <v>179</v>
      </c>
      <c r="Q184" s="215" t="s">
        <v>268</v>
      </c>
      <c r="R184" s="86" t="s">
        <v>181</v>
      </c>
      <c r="S184" s="219" t="s">
        <v>268</v>
      </c>
      <c r="T184" s="86">
        <v>1</v>
      </c>
      <c r="U184" s="86">
        <v>3</v>
      </c>
      <c r="V184" s="215" t="s">
        <v>268</v>
      </c>
      <c r="W184" s="215" t="s">
        <v>268</v>
      </c>
      <c r="X184" s="54" t="s">
        <v>179</v>
      </c>
      <c r="Y184" s="54" t="s">
        <v>179</v>
      </c>
      <c r="Z184" s="215" t="s">
        <v>268</v>
      </c>
      <c r="AA184" s="215" t="s">
        <v>268</v>
      </c>
      <c r="AB184" s="213">
        <f t="shared" si="26"/>
        <v>15.79</v>
      </c>
      <c r="AC184" s="215" t="s">
        <v>268</v>
      </c>
      <c r="AD184" s="215" t="s">
        <v>543</v>
      </c>
      <c r="AE184" s="87">
        <v>0.1</v>
      </c>
      <c r="AF184" s="215" t="s">
        <v>452</v>
      </c>
      <c r="AG184" s="215" t="s">
        <v>268</v>
      </c>
      <c r="AH184" s="54" t="s">
        <v>179</v>
      </c>
      <c r="AI184" s="215" t="s">
        <v>268</v>
      </c>
      <c r="AJ184" s="215" t="s">
        <v>268</v>
      </c>
      <c r="AK184" s="210" t="s">
        <v>179</v>
      </c>
      <c r="AL184" s="87">
        <v>5.8</v>
      </c>
    </row>
    <row r="185" spans="1:39" s="221" customFormat="1" x14ac:dyDescent="0.2">
      <c r="A185" s="99">
        <v>183</v>
      </c>
      <c r="B185" s="211" t="s">
        <v>507</v>
      </c>
      <c r="C185" s="210"/>
      <c r="D185" s="86" t="s">
        <v>461</v>
      </c>
      <c r="E185" s="210" t="s">
        <v>179</v>
      </c>
      <c r="F185" s="54" t="s">
        <v>179</v>
      </c>
      <c r="G185" s="54" t="s">
        <v>179</v>
      </c>
      <c r="H185" s="212">
        <v>2.9</v>
      </c>
      <c r="I185" s="226">
        <v>20.14</v>
      </c>
      <c r="J185" s="85">
        <v>3.78</v>
      </c>
      <c r="K185" s="85">
        <v>8</v>
      </c>
      <c r="L185" s="219" t="s">
        <v>268</v>
      </c>
      <c r="M185" s="54" t="s">
        <v>179</v>
      </c>
      <c r="N185" s="86">
        <v>25</v>
      </c>
      <c r="O185" s="87" t="s">
        <v>180</v>
      </c>
      <c r="P185" s="54" t="s">
        <v>179</v>
      </c>
      <c r="Q185" s="215" t="s">
        <v>268</v>
      </c>
      <c r="R185" s="86" t="s">
        <v>181</v>
      </c>
      <c r="S185" s="219" t="s">
        <v>268</v>
      </c>
      <c r="T185" s="86">
        <v>1</v>
      </c>
      <c r="U185" s="86">
        <v>3</v>
      </c>
      <c r="V185" s="215" t="s">
        <v>268</v>
      </c>
      <c r="W185" s="215" t="s">
        <v>268</v>
      </c>
      <c r="X185" s="54" t="s">
        <v>179</v>
      </c>
      <c r="Y185" s="54" t="s">
        <v>179</v>
      </c>
      <c r="Z185" s="215" t="s">
        <v>268</v>
      </c>
      <c r="AA185" s="215" t="s">
        <v>268</v>
      </c>
      <c r="AB185" s="213">
        <f t="shared" si="26"/>
        <v>20.14</v>
      </c>
      <c r="AC185" s="215" t="s">
        <v>268</v>
      </c>
      <c r="AD185" s="215" t="s">
        <v>543</v>
      </c>
      <c r="AE185" s="87">
        <v>0.1</v>
      </c>
      <c r="AF185" s="215" t="s">
        <v>452</v>
      </c>
      <c r="AG185" s="215" t="s">
        <v>268</v>
      </c>
      <c r="AH185" s="54" t="s">
        <v>179</v>
      </c>
      <c r="AI185" s="215" t="s">
        <v>268</v>
      </c>
      <c r="AJ185" s="215" t="s">
        <v>268</v>
      </c>
      <c r="AK185" s="210" t="s">
        <v>179</v>
      </c>
      <c r="AL185" s="87">
        <v>7.6</v>
      </c>
    </row>
    <row r="186" spans="1:39" s="221" customFormat="1" x14ac:dyDescent="0.2">
      <c r="A186" s="99">
        <v>184</v>
      </c>
      <c r="B186" s="211" t="s">
        <v>508</v>
      </c>
      <c r="C186" s="210"/>
      <c r="D186" s="86" t="s">
        <v>461</v>
      </c>
      <c r="E186" s="210" t="s">
        <v>179</v>
      </c>
      <c r="F186" s="54" t="s">
        <v>179</v>
      </c>
      <c r="G186" s="215" t="s">
        <v>268</v>
      </c>
      <c r="H186" s="114"/>
      <c r="I186" s="226">
        <v>12.8</v>
      </c>
      <c r="J186" s="85">
        <v>2.2000000000000002</v>
      </c>
      <c r="K186" s="212">
        <v>4.3</v>
      </c>
      <c r="L186" s="219" t="s">
        <v>268</v>
      </c>
      <c r="M186" s="54" t="s">
        <v>179</v>
      </c>
      <c r="N186" s="86">
        <v>27</v>
      </c>
      <c r="O186" s="87" t="s">
        <v>180</v>
      </c>
      <c r="P186" s="54" t="s">
        <v>179</v>
      </c>
      <c r="Q186" s="215" t="s">
        <v>268</v>
      </c>
      <c r="R186" s="86" t="s">
        <v>181</v>
      </c>
      <c r="S186" s="219" t="s">
        <v>268</v>
      </c>
      <c r="T186" s="86">
        <v>1</v>
      </c>
      <c r="U186" s="86">
        <v>3</v>
      </c>
      <c r="V186" s="215" t="s">
        <v>268</v>
      </c>
      <c r="W186" s="215" t="s">
        <v>268</v>
      </c>
      <c r="X186" s="54" t="s">
        <v>179</v>
      </c>
      <c r="Y186" s="54" t="s">
        <v>179</v>
      </c>
      <c r="Z186" s="215" t="s">
        <v>268</v>
      </c>
      <c r="AA186" s="215" t="s">
        <v>268</v>
      </c>
      <c r="AB186" s="213">
        <f t="shared" si="26"/>
        <v>12.8</v>
      </c>
      <c r="AC186" s="215" t="s">
        <v>268</v>
      </c>
      <c r="AD186" s="215" t="s">
        <v>543</v>
      </c>
      <c r="AE186" s="87">
        <v>0.1</v>
      </c>
      <c r="AF186" s="215" t="s">
        <v>452</v>
      </c>
      <c r="AG186" s="215" t="s">
        <v>268</v>
      </c>
      <c r="AH186" s="54" t="s">
        <v>179</v>
      </c>
      <c r="AI186" s="215" t="s">
        <v>268</v>
      </c>
      <c r="AJ186" s="215" t="s">
        <v>268</v>
      </c>
      <c r="AK186" s="210" t="s">
        <v>179</v>
      </c>
      <c r="AL186" s="87">
        <v>11.2</v>
      </c>
    </row>
    <row r="187" spans="1:39" s="221" customFormat="1" x14ac:dyDescent="0.2">
      <c r="A187" s="99">
        <v>185</v>
      </c>
      <c r="B187" s="211" t="s">
        <v>509</v>
      </c>
      <c r="C187" s="210"/>
      <c r="D187" s="86" t="s">
        <v>461</v>
      </c>
      <c r="E187" s="210" t="s">
        <v>179</v>
      </c>
      <c r="F187" s="54" t="s">
        <v>179</v>
      </c>
      <c r="G187" s="215" t="s">
        <v>268</v>
      </c>
      <c r="H187" s="114"/>
      <c r="I187" s="226">
        <v>16.600000000000001</v>
      </c>
      <c r="J187" s="85">
        <v>2.85</v>
      </c>
      <c r="K187" s="212">
        <v>5.8</v>
      </c>
      <c r="L187" s="219" t="s">
        <v>268</v>
      </c>
      <c r="M187" s="54" t="s">
        <v>179</v>
      </c>
      <c r="N187" s="86">
        <v>28</v>
      </c>
      <c r="O187" s="87" t="s">
        <v>180</v>
      </c>
      <c r="P187" s="54" t="s">
        <v>179</v>
      </c>
      <c r="Q187" s="215" t="s">
        <v>268</v>
      </c>
      <c r="R187" s="86" t="s">
        <v>181</v>
      </c>
      <c r="S187" s="219" t="s">
        <v>268</v>
      </c>
      <c r="T187" s="86">
        <v>1</v>
      </c>
      <c r="U187" s="86">
        <v>3</v>
      </c>
      <c r="V187" s="215" t="s">
        <v>268</v>
      </c>
      <c r="W187" s="215" t="s">
        <v>268</v>
      </c>
      <c r="X187" s="54" t="s">
        <v>179</v>
      </c>
      <c r="Y187" s="54" t="s">
        <v>179</v>
      </c>
      <c r="Z187" s="215" t="s">
        <v>268</v>
      </c>
      <c r="AA187" s="215" t="s">
        <v>268</v>
      </c>
      <c r="AB187" s="213">
        <f t="shared" si="26"/>
        <v>16.600000000000001</v>
      </c>
      <c r="AC187" s="215" t="s">
        <v>268</v>
      </c>
      <c r="AD187" s="215" t="s">
        <v>543</v>
      </c>
      <c r="AE187" s="87">
        <v>0.1</v>
      </c>
      <c r="AF187" s="215" t="s">
        <v>452</v>
      </c>
      <c r="AG187" s="215" t="s">
        <v>268</v>
      </c>
      <c r="AH187" s="54" t="s">
        <v>179</v>
      </c>
      <c r="AI187" s="215" t="s">
        <v>268</v>
      </c>
      <c r="AJ187" s="215" t="s">
        <v>268</v>
      </c>
      <c r="AK187" s="210" t="s">
        <v>179</v>
      </c>
      <c r="AL187" s="87">
        <v>15.6</v>
      </c>
    </row>
    <row r="188" spans="1:39" s="221" customFormat="1" x14ac:dyDescent="0.2">
      <c r="A188" s="99">
        <v>186</v>
      </c>
      <c r="B188" s="211" t="s">
        <v>510</v>
      </c>
      <c r="C188" s="210"/>
      <c r="D188" s="86" t="s">
        <v>461</v>
      </c>
      <c r="E188" s="210" t="s">
        <v>179</v>
      </c>
      <c r="F188" s="54" t="s">
        <v>179</v>
      </c>
      <c r="G188" s="215" t="s">
        <v>268</v>
      </c>
      <c r="H188" s="114"/>
      <c r="I188" s="226">
        <v>21.8</v>
      </c>
      <c r="J188" s="214">
        <v>3.9</v>
      </c>
      <c r="K188" s="212">
        <v>6.6</v>
      </c>
      <c r="L188" s="219" t="s">
        <v>268</v>
      </c>
      <c r="M188" s="54" t="s">
        <v>179</v>
      </c>
      <c r="N188" s="86">
        <v>29</v>
      </c>
      <c r="O188" s="87" t="s">
        <v>180</v>
      </c>
      <c r="P188" s="54" t="s">
        <v>179</v>
      </c>
      <c r="Q188" s="215" t="s">
        <v>268</v>
      </c>
      <c r="R188" s="86" t="s">
        <v>181</v>
      </c>
      <c r="S188" s="219" t="s">
        <v>268</v>
      </c>
      <c r="T188" s="86">
        <v>1</v>
      </c>
      <c r="U188" s="86">
        <v>3</v>
      </c>
      <c r="V188" s="215" t="s">
        <v>268</v>
      </c>
      <c r="W188" s="215" t="s">
        <v>268</v>
      </c>
      <c r="X188" s="54" t="s">
        <v>179</v>
      </c>
      <c r="Y188" s="54" t="s">
        <v>179</v>
      </c>
      <c r="Z188" s="215" t="s">
        <v>268</v>
      </c>
      <c r="AA188" s="215" t="s">
        <v>268</v>
      </c>
      <c r="AB188" s="213">
        <f t="shared" si="26"/>
        <v>21.8</v>
      </c>
      <c r="AC188" s="215" t="s">
        <v>268</v>
      </c>
      <c r="AD188" s="215" t="s">
        <v>543</v>
      </c>
      <c r="AE188" s="87">
        <v>0.1</v>
      </c>
      <c r="AF188" s="215" t="s">
        <v>452</v>
      </c>
      <c r="AG188" s="215" t="s">
        <v>268</v>
      </c>
      <c r="AH188" s="54" t="s">
        <v>179</v>
      </c>
      <c r="AI188" s="215" t="s">
        <v>268</v>
      </c>
      <c r="AJ188" s="215" t="s">
        <v>268</v>
      </c>
      <c r="AK188" s="210" t="s">
        <v>179</v>
      </c>
      <c r="AL188" s="87">
        <v>19.5</v>
      </c>
    </row>
    <row r="189" spans="1:39" s="209" customFormat="1" x14ac:dyDescent="0.2">
      <c r="A189" s="99">
        <v>187</v>
      </c>
      <c r="B189" s="211"/>
      <c r="C189" s="215"/>
      <c r="D189" s="86"/>
      <c r="E189" s="215"/>
      <c r="F189" s="210"/>
      <c r="G189" s="215"/>
      <c r="H189" s="215"/>
      <c r="I189" s="114"/>
      <c r="J189" s="85"/>
      <c r="K189" s="85"/>
      <c r="L189" s="215"/>
      <c r="M189" s="210"/>
      <c r="N189" s="86"/>
      <c r="O189" s="87"/>
      <c r="P189" s="54"/>
      <c r="Q189" s="215"/>
      <c r="R189" s="86"/>
      <c r="S189" s="86"/>
      <c r="T189" s="86"/>
      <c r="U189" s="86"/>
      <c r="V189" s="54"/>
      <c r="W189" s="215"/>
      <c r="X189" s="215"/>
      <c r="Y189" s="210"/>
      <c r="Z189" s="215"/>
      <c r="AA189" s="215"/>
      <c r="AB189" s="220"/>
      <c r="AC189" s="88"/>
      <c r="AD189" s="215"/>
      <c r="AE189" s="215"/>
      <c r="AF189" s="88"/>
      <c r="AG189" s="215"/>
      <c r="AH189" s="215"/>
      <c r="AI189" s="210"/>
      <c r="AJ189" s="215"/>
      <c r="AL189" s="114"/>
    </row>
    <row r="190" spans="1:39" s="221" customFormat="1" x14ac:dyDescent="0.2">
      <c r="A190" s="99">
        <v>188</v>
      </c>
      <c r="B190" s="211" t="s">
        <v>513</v>
      </c>
      <c r="C190" s="210"/>
      <c r="D190" s="86" t="s">
        <v>461</v>
      </c>
      <c r="E190" s="210" t="s">
        <v>179</v>
      </c>
      <c r="F190" s="54" t="s">
        <v>179</v>
      </c>
      <c r="G190" s="215" t="s">
        <v>268</v>
      </c>
      <c r="H190" s="114"/>
      <c r="I190" s="226">
        <v>46.7</v>
      </c>
      <c r="J190" s="85">
        <v>8.1999999999999993</v>
      </c>
      <c r="K190" s="212">
        <v>16.5</v>
      </c>
      <c r="L190" s="219" t="s">
        <v>268</v>
      </c>
      <c r="M190" s="54" t="s">
        <v>179</v>
      </c>
      <c r="N190" s="86">
        <v>60</v>
      </c>
      <c r="O190" s="87" t="s">
        <v>180</v>
      </c>
      <c r="P190" s="54" t="s">
        <v>179</v>
      </c>
      <c r="Q190" s="215" t="s">
        <v>268</v>
      </c>
      <c r="R190" s="86" t="s">
        <v>181</v>
      </c>
      <c r="S190" s="219" t="s">
        <v>268</v>
      </c>
      <c r="T190" s="86">
        <v>1</v>
      </c>
      <c r="U190" s="86">
        <v>3</v>
      </c>
      <c r="V190" s="215" t="s">
        <v>268</v>
      </c>
      <c r="W190" s="215" t="s">
        <v>268</v>
      </c>
      <c r="X190" s="54" t="s">
        <v>179</v>
      </c>
      <c r="Y190" s="54" t="s">
        <v>179</v>
      </c>
      <c r="Z190" s="215" t="s">
        <v>268</v>
      </c>
      <c r="AA190" s="215" t="s">
        <v>268</v>
      </c>
      <c r="AB190" s="213">
        <f t="shared" ref="AB190:AB193" si="27">I190</f>
        <v>46.7</v>
      </c>
      <c r="AC190" s="215" t="s">
        <v>268</v>
      </c>
      <c r="AD190" s="215" t="s">
        <v>543</v>
      </c>
      <c r="AE190" s="87">
        <v>0.2</v>
      </c>
      <c r="AF190" s="215" t="s">
        <v>452</v>
      </c>
      <c r="AG190" s="215" t="s">
        <v>268</v>
      </c>
      <c r="AH190" s="54" t="s">
        <v>179</v>
      </c>
      <c r="AI190" s="215" t="s">
        <v>268</v>
      </c>
      <c r="AJ190" s="215" t="s">
        <v>268</v>
      </c>
      <c r="AK190" s="210" t="s">
        <v>179</v>
      </c>
      <c r="AL190" s="224">
        <v>6</v>
      </c>
    </row>
    <row r="191" spans="1:39" s="209" customFormat="1" x14ac:dyDescent="0.2">
      <c r="A191" s="99">
        <v>189</v>
      </c>
      <c r="B191" s="211" t="s">
        <v>514</v>
      </c>
      <c r="C191" s="210"/>
      <c r="D191" s="86" t="s">
        <v>461</v>
      </c>
      <c r="E191" s="210" t="s">
        <v>179</v>
      </c>
      <c r="F191" s="54" t="s">
        <v>179</v>
      </c>
      <c r="G191" s="215" t="s">
        <v>268</v>
      </c>
      <c r="H191" s="114"/>
      <c r="I191" s="226">
        <v>59</v>
      </c>
      <c r="J191" s="85">
        <v>9.0500000000000007</v>
      </c>
      <c r="K191" s="85">
        <v>21.1</v>
      </c>
      <c r="L191" s="219" t="s">
        <v>268</v>
      </c>
      <c r="M191" s="54" t="s">
        <v>179</v>
      </c>
      <c r="N191" s="86">
        <v>60</v>
      </c>
      <c r="O191" s="87" t="s">
        <v>180</v>
      </c>
      <c r="P191" s="54" t="s">
        <v>179</v>
      </c>
      <c r="Q191" s="215" t="s">
        <v>268</v>
      </c>
      <c r="R191" s="86" t="s">
        <v>181</v>
      </c>
      <c r="S191" s="219" t="s">
        <v>268</v>
      </c>
      <c r="T191" s="86">
        <v>1</v>
      </c>
      <c r="U191" s="86">
        <v>3</v>
      </c>
      <c r="V191" s="215" t="s">
        <v>268</v>
      </c>
      <c r="W191" s="215" t="s">
        <v>268</v>
      </c>
      <c r="X191" s="54" t="s">
        <v>179</v>
      </c>
      <c r="Y191" s="54" t="s">
        <v>179</v>
      </c>
      <c r="Z191" s="215" t="s">
        <v>268</v>
      </c>
      <c r="AA191" s="215" t="s">
        <v>268</v>
      </c>
      <c r="AB191" s="213">
        <f t="shared" si="27"/>
        <v>59</v>
      </c>
      <c r="AC191" s="215" t="s">
        <v>268</v>
      </c>
      <c r="AD191" s="215" t="s">
        <v>543</v>
      </c>
      <c r="AE191" s="87">
        <v>0.2</v>
      </c>
      <c r="AF191" s="215" t="s">
        <v>452</v>
      </c>
      <c r="AG191" s="215" t="s">
        <v>268</v>
      </c>
      <c r="AH191" s="54" t="s">
        <v>179</v>
      </c>
      <c r="AI191" s="215" t="s">
        <v>268</v>
      </c>
      <c r="AJ191" s="215" t="s">
        <v>268</v>
      </c>
      <c r="AK191" s="210" t="s">
        <v>179</v>
      </c>
      <c r="AL191" s="87">
        <v>7.7</v>
      </c>
      <c r="AM191" s="221"/>
    </row>
    <row r="192" spans="1:39" s="209" customFormat="1" x14ac:dyDescent="0.2">
      <c r="A192" s="99">
        <v>190</v>
      </c>
      <c r="B192" s="211" t="s">
        <v>515</v>
      </c>
      <c r="C192" s="210"/>
      <c r="D192" s="86" t="s">
        <v>461</v>
      </c>
      <c r="E192" s="210" t="s">
        <v>179</v>
      </c>
      <c r="F192" s="54" t="s">
        <v>179</v>
      </c>
      <c r="G192" s="215" t="s">
        <v>268</v>
      </c>
      <c r="H192" s="114"/>
      <c r="I192" s="226">
        <v>71.599999999999994</v>
      </c>
      <c r="J192" s="85">
        <v>11.61</v>
      </c>
      <c r="K192" s="85">
        <v>21.4</v>
      </c>
      <c r="L192" s="219" t="s">
        <v>268</v>
      </c>
      <c r="M192" s="54" t="s">
        <v>179</v>
      </c>
      <c r="N192" s="86">
        <v>65</v>
      </c>
      <c r="O192" s="87" t="s">
        <v>180</v>
      </c>
      <c r="P192" s="54" t="s">
        <v>179</v>
      </c>
      <c r="Q192" s="215" t="s">
        <v>268</v>
      </c>
      <c r="R192" s="86" t="s">
        <v>181</v>
      </c>
      <c r="S192" s="219" t="s">
        <v>268</v>
      </c>
      <c r="T192" s="86">
        <v>1</v>
      </c>
      <c r="U192" s="86">
        <v>3</v>
      </c>
      <c r="V192" s="215" t="s">
        <v>268</v>
      </c>
      <c r="W192" s="215" t="s">
        <v>268</v>
      </c>
      <c r="X192" s="54" t="s">
        <v>179</v>
      </c>
      <c r="Y192" s="54" t="s">
        <v>179</v>
      </c>
      <c r="Z192" s="215" t="s">
        <v>268</v>
      </c>
      <c r="AA192" s="215" t="s">
        <v>268</v>
      </c>
      <c r="AB192" s="213">
        <f t="shared" si="27"/>
        <v>71.599999999999994</v>
      </c>
      <c r="AC192" s="215" t="s">
        <v>268</v>
      </c>
      <c r="AD192" s="215" t="s">
        <v>543</v>
      </c>
      <c r="AE192" s="87">
        <v>0.2</v>
      </c>
      <c r="AF192" s="215" t="s">
        <v>452</v>
      </c>
      <c r="AG192" s="215" t="s">
        <v>268</v>
      </c>
      <c r="AH192" s="54" t="s">
        <v>179</v>
      </c>
      <c r="AI192" s="215" t="s">
        <v>268</v>
      </c>
      <c r="AJ192" s="215" t="s">
        <v>268</v>
      </c>
      <c r="AK192" s="210" t="s">
        <v>179</v>
      </c>
      <c r="AL192" s="87">
        <v>9.5</v>
      </c>
      <c r="AM192" s="221"/>
    </row>
    <row r="193" spans="1:39" s="209" customFormat="1" x14ac:dyDescent="0.2">
      <c r="A193" s="99">
        <v>191</v>
      </c>
      <c r="B193" s="211" t="s">
        <v>516</v>
      </c>
      <c r="C193" s="210"/>
      <c r="D193" s="86" t="s">
        <v>461</v>
      </c>
      <c r="E193" s="210" t="s">
        <v>179</v>
      </c>
      <c r="F193" s="54" t="s">
        <v>179</v>
      </c>
      <c r="G193" s="215" t="s">
        <v>268</v>
      </c>
      <c r="H193" s="114"/>
      <c r="I193" s="226">
        <v>87.7</v>
      </c>
      <c r="J193" s="85">
        <v>14.71</v>
      </c>
      <c r="K193" s="212">
        <v>28.2</v>
      </c>
      <c r="L193" s="219" t="s">
        <v>268</v>
      </c>
      <c r="M193" s="54" t="s">
        <v>179</v>
      </c>
      <c r="N193" s="86">
        <v>80</v>
      </c>
      <c r="O193" s="87" t="s">
        <v>180</v>
      </c>
      <c r="P193" s="54" t="s">
        <v>179</v>
      </c>
      <c r="Q193" s="215" t="s">
        <v>268</v>
      </c>
      <c r="R193" s="86" t="s">
        <v>181</v>
      </c>
      <c r="S193" s="219" t="s">
        <v>268</v>
      </c>
      <c r="T193" s="86">
        <v>1</v>
      </c>
      <c r="U193" s="86">
        <v>3</v>
      </c>
      <c r="V193" s="215" t="s">
        <v>268</v>
      </c>
      <c r="W193" s="215" t="s">
        <v>268</v>
      </c>
      <c r="X193" s="54" t="s">
        <v>179</v>
      </c>
      <c r="Y193" s="54" t="s">
        <v>179</v>
      </c>
      <c r="Z193" s="215" t="s">
        <v>268</v>
      </c>
      <c r="AA193" s="215" t="s">
        <v>268</v>
      </c>
      <c r="AB193" s="213">
        <f t="shared" si="27"/>
        <v>87.7</v>
      </c>
      <c r="AC193" s="215" t="s">
        <v>268</v>
      </c>
      <c r="AD193" s="215" t="s">
        <v>543</v>
      </c>
      <c r="AE193" s="87">
        <v>0.2</v>
      </c>
      <c r="AF193" s="215" t="s">
        <v>452</v>
      </c>
      <c r="AG193" s="215" t="s">
        <v>268</v>
      </c>
      <c r="AH193" s="54" t="s">
        <v>179</v>
      </c>
      <c r="AI193" s="215" t="s">
        <v>268</v>
      </c>
      <c r="AJ193" s="215" t="s">
        <v>268</v>
      </c>
      <c r="AK193" s="210" t="s">
        <v>179</v>
      </c>
      <c r="AL193" s="87">
        <v>12.18</v>
      </c>
      <c r="AM193" s="221"/>
    </row>
    <row r="194" spans="1:39" x14ac:dyDescent="0.2">
      <c r="A194" s="99"/>
      <c r="B194" s="113"/>
      <c r="C194" s="76"/>
      <c r="D194" s="77"/>
      <c r="E194" s="76"/>
      <c r="F194" s="73"/>
      <c r="G194" s="76"/>
      <c r="H194" s="76"/>
      <c r="I194" s="77"/>
      <c r="J194" s="74"/>
      <c r="K194" s="74"/>
      <c r="L194" s="76"/>
      <c r="M194" s="73"/>
      <c r="N194" s="77"/>
      <c r="O194" s="78"/>
      <c r="P194" s="79"/>
      <c r="Q194" s="76"/>
      <c r="R194" s="77"/>
      <c r="S194" s="76"/>
      <c r="T194" s="77"/>
      <c r="U194" s="77"/>
      <c r="V194" s="76"/>
      <c r="W194" s="76"/>
      <c r="X194" s="73"/>
      <c r="Y194" s="73"/>
      <c r="Z194" s="76"/>
      <c r="AA194" s="76"/>
      <c r="AB194" s="80"/>
      <c r="AC194" s="80"/>
      <c r="AD194" s="76"/>
      <c r="AE194" s="80"/>
      <c r="AF194" s="80"/>
      <c r="AG194" s="76"/>
      <c r="AH194" s="73"/>
      <c r="AI194" s="76"/>
      <c r="AJ194" s="76"/>
      <c r="AK194" s="55"/>
      <c r="AL194" s="77"/>
      <c r="AM194" s="55"/>
    </row>
    <row r="195" spans="1:39" x14ac:dyDescent="0.2">
      <c r="A195" s="99"/>
      <c r="B195" s="97"/>
      <c r="C195" s="76"/>
      <c r="D195" s="77"/>
      <c r="E195" s="76"/>
      <c r="F195" s="66"/>
      <c r="G195" s="76"/>
      <c r="H195" s="76"/>
      <c r="I195" s="86"/>
      <c r="J195" s="85"/>
      <c r="K195" s="85"/>
      <c r="L195" s="76"/>
      <c r="M195" s="66"/>
      <c r="N195" s="86"/>
      <c r="O195" s="87"/>
      <c r="P195" s="54"/>
      <c r="Q195" s="76"/>
      <c r="R195" s="86"/>
      <c r="S195" s="86"/>
      <c r="T195" s="86"/>
      <c r="U195" s="86"/>
      <c r="V195" s="76"/>
      <c r="W195" s="76"/>
      <c r="X195" s="66"/>
      <c r="Y195" s="66"/>
      <c r="Z195" s="76"/>
      <c r="AA195" s="76"/>
      <c r="AB195" s="88"/>
      <c r="AC195" s="88"/>
      <c r="AD195" s="76"/>
      <c r="AE195" s="76"/>
      <c r="AF195" s="88"/>
      <c r="AG195" s="76"/>
      <c r="AH195" s="66"/>
      <c r="AI195" s="76"/>
      <c r="AJ195" s="76"/>
      <c r="AK195" s="58"/>
      <c r="AL195" s="86"/>
      <c r="AM195" s="58"/>
    </row>
    <row r="196" spans="1:39" x14ac:dyDescent="0.2">
      <c r="A196" s="99"/>
      <c r="B196" s="97"/>
      <c r="C196" s="76"/>
      <c r="D196" s="77"/>
      <c r="E196" s="76"/>
      <c r="F196" s="66"/>
      <c r="G196" s="76"/>
      <c r="H196" s="76"/>
      <c r="I196" s="114"/>
      <c r="J196" s="85"/>
      <c r="K196" s="85"/>
      <c r="L196" s="76"/>
      <c r="M196" s="66"/>
      <c r="N196" s="86"/>
      <c r="O196" s="87"/>
      <c r="P196" s="54"/>
      <c r="Q196" s="76"/>
      <c r="R196" s="86"/>
      <c r="S196" s="86"/>
      <c r="T196" s="86"/>
      <c r="U196" s="86"/>
      <c r="V196" s="76"/>
      <c r="W196" s="76"/>
      <c r="X196" s="66"/>
      <c r="Y196" s="66"/>
      <c r="Z196" s="76"/>
      <c r="AA196" s="76"/>
      <c r="AB196" s="88"/>
      <c r="AC196" s="88"/>
      <c r="AD196" s="76"/>
      <c r="AE196" s="76"/>
      <c r="AF196" s="88"/>
      <c r="AG196" s="76"/>
      <c r="AH196" s="66"/>
      <c r="AI196" s="76"/>
      <c r="AJ196" s="76"/>
      <c r="AK196" s="58"/>
      <c r="AL196" s="114"/>
      <c r="AM196" s="58"/>
    </row>
    <row r="197" spans="1:39" x14ac:dyDescent="0.2">
      <c r="A197" s="99"/>
      <c r="B197" s="97"/>
      <c r="C197" s="76"/>
      <c r="D197" s="77"/>
      <c r="E197" s="76"/>
      <c r="F197" s="66"/>
      <c r="G197" s="76"/>
      <c r="H197" s="76"/>
      <c r="I197" s="86"/>
      <c r="J197" s="85"/>
      <c r="K197" s="85"/>
      <c r="L197" s="76"/>
      <c r="M197" s="66"/>
      <c r="N197" s="86"/>
      <c r="O197" s="87"/>
      <c r="P197" s="54"/>
      <c r="Q197" s="76"/>
      <c r="R197" s="86"/>
      <c r="S197" s="86"/>
      <c r="T197" s="86"/>
      <c r="U197" s="86"/>
      <c r="V197" s="76"/>
      <c r="W197" s="76"/>
      <c r="X197" s="66"/>
      <c r="Y197" s="66"/>
      <c r="Z197" s="76"/>
      <c r="AA197" s="76"/>
      <c r="AB197" s="88"/>
      <c r="AC197" s="88"/>
      <c r="AD197" s="76"/>
      <c r="AE197" s="76"/>
      <c r="AF197" s="88"/>
      <c r="AG197" s="76"/>
      <c r="AH197" s="66"/>
      <c r="AI197" s="76"/>
      <c r="AJ197" s="76"/>
      <c r="AK197" s="58"/>
      <c r="AL197" s="86"/>
      <c r="AM197" s="58"/>
    </row>
    <row r="198" spans="1:39" x14ac:dyDescent="0.2">
      <c r="A198" s="99"/>
      <c r="B198" s="97"/>
      <c r="C198" s="76"/>
      <c r="D198" s="77"/>
      <c r="E198" s="76"/>
      <c r="F198" s="66"/>
      <c r="G198" s="76"/>
      <c r="H198" s="76"/>
      <c r="I198" s="86"/>
      <c r="J198" s="85"/>
      <c r="K198" s="85"/>
      <c r="L198" s="76"/>
      <c r="M198" s="66"/>
      <c r="N198" s="86"/>
      <c r="O198" s="87"/>
      <c r="P198" s="54"/>
      <c r="Q198" s="76"/>
      <c r="R198" s="86"/>
      <c r="S198" s="86"/>
      <c r="T198" s="86"/>
      <c r="U198" s="86"/>
      <c r="V198" s="76"/>
      <c r="W198" s="76"/>
      <c r="X198" s="66"/>
      <c r="Y198" s="66"/>
      <c r="Z198" s="76"/>
      <c r="AA198" s="76"/>
      <c r="AB198" s="88"/>
      <c r="AC198" s="88"/>
      <c r="AD198" s="76"/>
      <c r="AE198" s="76"/>
      <c r="AF198" s="88"/>
      <c r="AG198" s="76"/>
      <c r="AH198" s="66"/>
      <c r="AI198" s="76"/>
      <c r="AJ198" s="76"/>
      <c r="AK198" s="58"/>
      <c r="AL198" s="86"/>
      <c r="AM198" s="58"/>
    </row>
    <row r="199" spans="1:39" x14ac:dyDescent="0.2">
      <c r="A199" s="99"/>
      <c r="B199" s="115"/>
      <c r="C199" s="116"/>
      <c r="D199" s="77"/>
      <c r="E199" s="79"/>
      <c r="F199" s="79"/>
      <c r="G199" s="79"/>
      <c r="H199" s="84"/>
      <c r="I199" s="78"/>
      <c r="J199" s="84"/>
      <c r="K199" s="84"/>
      <c r="L199" s="79"/>
      <c r="M199" s="116"/>
      <c r="N199" s="77"/>
      <c r="O199" s="78"/>
      <c r="P199" s="79"/>
      <c r="Q199" s="76"/>
      <c r="R199" s="77"/>
      <c r="S199" s="116"/>
      <c r="T199" s="77"/>
      <c r="U199" s="77"/>
      <c r="V199" s="79"/>
      <c r="W199" s="76"/>
      <c r="X199" s="76"/>
      <c r="Y199" s="79"/>
      <c r="Z199" s="79"/>
      <c r="AA199" s="78"/>
      <c r="AB199" s="78"/>
      <c r="AC199" s="78"/>
      <c r="AD199" s="78"/>
      <c r="AE199" s="78"/>
      <c r="AF199" s="80"/>
      <c r="AG199" s="76"/>
      <c r="AH199" s="76"/>
      <c r="AI199" s="73"/>
      <c r="AJ199" s="116"/>
      <c r="AK199" s="117"/>
      <c r="AL199" s="78"/>
      <c r="AM199" s="58"/>
    </row>
    <row r="200" spans="1:39" x14ac:dyDescent="0.2">
      <c r="A200" s="99"/>
      <c r="B200" s="115"/>
      <c r="C200" s="116"/>
      <c r="D200" s="77"/>
      <c r="E200" s="79"/>
      <c r="F200" s="79"/>
      <c r="G200" s="79"/>
      <c r="H200" s="84"/>
      <c r="I200" s="82"/>
      <c r="J200" s="77"/>
      <c r="K200" s="84"/>
      <c r="L200" s="79"/>
      <c r="M200" s="116"/>
      <c r="N200" s="77"/>
      <c r="O200" s="78"/>
      <c r="P200" s="79"/>
      <c r="Q200" s="76"/>
      <c r="R200" s="77"/>
      <c r="S200" s="116"/>
      <c r="T200" s="77"/>
      <c r="U200" s="77"/>
      <c r="V200" s="79"/>
      <c r="W200" s="76"/>
      <c r="X200" s="76"/>
      <c r="Y200" s="79"/>
      <c r="Z200" s="79"/>
      <c r="AA200" s="78"/>
      <c r="AB200" s="82"/>
      <c r="AC200" s="78"/>
      <c r="AD200" s="78"/>
      <c r="AE200" s="78"/>
      <c r="AF200" s="80"/>
      <c r="AG200" s="76"/>
      <c r="AH200" s="76"/>
      <c r="AI200" s="73"/>
      <c r="AJ200" s="116"/>
      <c r="AK200" s="117"/>
      <c r="AL200" s="82"/>
      <c r="AM200" s="58"/>
    </row>
    <row r="201" spans="1:39" x14ac:dyDescent="0.2">
      <c r="A201" s="99"/>
      <c r="B201" s="115"/>
      <c r="C201" s="116"/>
      <c r="D201" s="77"/>
      <c r="E201" s="79"/>
      <c r="F201" s="79"/>
      <c r="G201" s="79"/>
      <c r="H201" s="84"/>
      <c r="I201" s="78"/>
      <c r="J201" s="77"/>
      <c r="K201" s="84"/>
      <c r="L201" s="79"/>
      <c r="M201" s="116"/>
      <c r="N201" s="77"/>
      <c r="O201" s="78"/>
      <c r="P201" s="79"/>
      <c r="Q201" s="76"/>
      <c r="R201" s="77"/>
      <c r="S201" s="116"/>
      <c r="T201" s="77"/>
      <c r="U201" s="77"/>
      <c r="V201" s="79"/>
      <c r="W201" s="76"/>
      <c r="X201" s="76"/>
      <c r="Y201" s="79"/>
      <c r="Z201" s="79"/>
      <c r="AA201" s="78"/>
      <c r="AB201" s="78"/>
      <c r="AC201" s="78"/>
      <c r="AD201" s="78"/>
      <c r="AE201" s="78"/>
      <c r="AF201" s="80"/>
      <c r="AG201" s="76"/>
      <c r="AH201" s="76"/>
      <c r="AI201" s="73"/>
      <c r="AJ201" s="116"/>
      <c r="AK201" s="117"/>
      <c r="AL201" s="78"/>
      <c r="AM201" s="58"/>
    </row>
    <row r="202" spans="1:39" x14ac:dyDescent="0.2">
      <c r="A202" s="99"/>
      <c r="B202" s="115"/>
      <c r="C202" s="116"/>
      <c r="D202" s="77"/>
      <c r="E202" s="79"/>
      <c r="F202" s="79"/>
      <c r="G202" s="79"/>
      <c r="H202" s="84"/>
      <c r="I202" s="78"/>
      <c r="J202" s="77"/>
      <c r="K202" s="84"/>
      <c r="L202" s="116"/>
      <c r="M202" s="79"/>
      <c r="N202" s="77"/>
      <c r="O202" s="78"/>
      <c r="P202" s="79"/>
      <c r="Q202" s="76"/>
      <c r="R202" s="77"/>
      <c r="S202" s="116"/>
      <c r="T202" s="77"/>
      <c r="U202" s="77"/>
      <c r="V202" s="79"/>
      <c r="W202" s="76"/>
      <c r="X202" s="76"/>
      <c r="Y202" s="79"/>
      <c r="Z202" s="79"/>
      <c r="AA202" s="78"/>
      <c r="AB202" s="78"/>
      <c r="AC202" s="78"/>
      <c r="AD202" s="78"/>
      <c r="AE202" s="78"/>
      <c r="AF202" s="80"/>
      <c r="AG202" s="76"/>
      <c r="AH202" s="76"/>
      <c r="AI202" s="73"/>
      <c r="AJ202" s="116"/>
      <c r="AK202" s="117"/>
      <c r="AL202" s="78"/>
      <c r="AM202" s="58"/>
    </row>
    <row r="203" spans="1:39" x14ac:dyDescent="0.2">
      <c r="A203" s="99"/>
      <c r="B203" s="115"/>
      <c r="C203" s="116"/>
      <c r="D203" s="77"/>
      <c r="E203" s="79"/>
      <c r="F203" s="79"/>
      <c r="G203" s="79"/>
      <c r="H203" s="84"/>
      <c r="I203" s="78"/>
      <c r="J203" s="77"/>
      <c r="K203" s="84"/>
      <c r="L203" s="116"/>
      <c r="M203" s="79"/>
      <c r="N203" s="77"/>
      <c r="O203" s="78"/>
      <c r="P203" s="79"/>
      <c r="Q203" s="76"/>
      <c r="R203" s="77"/>
      <c r="S203" s="116"/>
      <c r="T203" s="77"/>
      <c r="U203" s="77"/>
      <c r="V203" s="79"/>
      <c r="W203" s="76"/>
      <c r="X203" s="76"/>
      <c r="Y203" s="79"/>
      <c r="Z203" s="79"/>
      <c r="AA203" s="78"/>
      <c r="AB203" s="78"/>
      <c r="AC203" s="78"/>
      <c r="AD203" s="78"/>
      <c r="AE203" s="78"/>
      <c r="AF203" s="80"/>
      <c r="AG203" s="76"/>
      <c r="AH203" s="76"/>
      <c r="AI203" s="73"/>
      <c r="AJ203" s="116"/>
      <c r="AK203" s="117"/>
      <c r="AL203" s="78"/>
      <c r="AM203" s="58"/>
    </row>
    <row r="204" spans="1:39" x14ac:dyDescent="0.2">
      <c r="A204" s="99"/>
      <c r="B204" s="115"/>
      <c r="C204" s="116"/>
      <c r="D204" s="77"/>
      <c r="E204" s="79"/>
      <c r="F204" s="79"/>
      <c r="G204" s="79"/>
      <c r="H204" s="84"/>
      <c r="I204" s="119"/>
      <c r="J204" s="77"/>
      <c r="K204" s="84"/>
      <c r="L204" s="79"/>
      <c r="M204" s="79"/>
      <c r="N204" s="77"/>
      <c r="O204" s="78"/>
      <c r="P204" s="79"/>
      <c r="Q204" s="76"/>
      <c r="R204" s="77"/>
      <c r="S204" s="116"/>
      <c r="T204" s="77"/>
      <c r="U204" s="77"/>
      <c r="V204" s="79"/>
      <c r="W204" s="76"/>
      <c r="X204" s="76"/>
      <c r="Y204" s="79"/>
      <c r="Z204" s="79"/>
      <c r="AA204" s="78"/>
      <c r="AB204" s="119"/>
      <c r="AC204" s="78"/>
      <c r="AD204" s="78"/>
      <c r="AE204" s="78"/>
      <c r="AF204" s="80"/>
      <c r="AG204" s="76"/>
      <c r="AH204" s="76"/>
      <c r="AI204" s="73"/>
      <c r="AJ204" s="116"/>
      <c r="AK204" s="117"/>
      <c r="AL204" s="82"/>
      <c r="AM204" s="58"/>
    </row>
    <row r="205" spans="1:39" x14ac:dyDescent="0.2">
      <c r="A205" s="99"/>
      <c r="B205" s="115"/>
      <c r="C205" s="116"/>
      <c r="D205" s="77"/>
      <c r="E205" s="79"/>
      <c r="F205" s="79"/>
      <c r="G205" s="79"/>
      <c r="H205" s="84"/>
      <c r="I205" s="119"/>
      <c r="J205" s="77"/>
      <c r="K205" s="84"/>
      <c r="L205" s="79"/>
      <c r="M205" s="79"/>
      <c r="N205" s="77"/>
      <c r="O205" s="78"/>
      <c r="P205" s="79"/>
      <c r="Q205" s="76"/>
      <c r="R205" s="77"/>
      <c r="S205" s="116"/>
      <c r="T205" s="77"/>
      <c r="U205" s="77"/>
      <c r="V205" s="79"/>
      <c r="W205" s="76"/>
      <c r="X205" s="76"/>
      <c r="Y205" s="79"/>
      <c r="Z205" s="79"/>
      <c r="AA205" s="78"/>
      <c r="AB205" s="119"/>
      <c r="AC205" s="82"/>
      <c r="AD205" s="78"/>
      <c r="AE205" s="78"/>
      <c r="AF205" s="80"/>
      <c r="AG205" s="76"/>
      <c r="AH205" s="76"/>
      <c r="AI205" s="73"/>
      <c r="AJ205" s="116"/>
      <c r="AK205" s="117"/>
      <c r="AL205" s="82"/>
      <c r="AM205" s="58"/>
    </row>
    <row r="206" spans="1:39" x14ac:dyDescent="0.2">
      <c r="A206" s="99"/>
      <c r="B206" s="113"/>
      <c r="C206" s="76"/>
      <c r="D206" s="77"/>
      <c r="E206" s="76"/>
      <c r="F206" s="73"/>
      <c r="G206" s="73"/>
      <c r="H206" s="75"/>
      <c r="I206" s="77"/>
      <c r="J206" s="74"/>
      <c r="K206" s="121"/>
      <c r="L206" s="76"/>
      <c r="M206" s="73"/>
      <c r="N206" s="77"/>
      <c r="O206" s="78"/>
      <c r="P206" s="79"/>
      <c r="Q206" s="76"/>
      <c r="R206" s="77"/>
      <c r="S206" s="76"/>
      <c r="T206" s="77"/>
      <c r="U206" s="77"/>
      <c r="V206" s="76"/>
      <c r="W206" s="79"/>
      <c r="X206" s="76"/>
      <c r="Y206" s="73"/>
      <c r="Z206" s="73"/>
      <c r="AA206" s="76"/>
      <c r="AB206" s="80"/>
      <c r="AC206" s="80"/>
      <c r="AD206" s="80"/>
      <c r="AE206" s="80"/>
      <c r="AF206" s="80"/>
      <c r="AG206" s="73"/>
      <c r="AH206" s="76"/>
      <c r="AI206" s="76"/>
      <c r="AJ206" s="76"/>
      <c r="AK206" s="58"/>
      <c r="AL206" s="77"/>
      <c r="AM206" s="58"/>
    </row>
    <row r="207" spans="1:39" x14ac:dyDescent="0.2">
      <c r="A207" s="99"/>
      <c r="B207" s="113"/>
      <c r="C207" s="76"/>
      <c r="D207" s="77"/>
      <c r="E207" s="76"/>
      <c r="F207" s="73"/>
      <c r="G207" s="73"/>
      <c r="H207" s="75"/>
      <c r="I207" s="86"/>
      <c r="J207" s="85"/>
      <c r="K207" s="76"/>
      <c r="L207" s="76"/>
      <c r="M207" s="73"/>
      <c r="N207" s="77"/>
      <c r="O207" s="78"/>
      <c r="P207" s="79"/>
      <c r="Q207" s="76"/>
      <c r="R207" s="77"/>
      <c r="S207" s="76"/>
      <c r="T207" s="77"/>
      <c r="U207" s="77"/>
      <c r="V207" s="76"/>
      <c r="W207" s="79"/>
      <c r="X207" s="76"/>
      <c r="Y207" s="73"/>
      <c r="Z207" s="73"/>
      <c r="AA207" s="76"/>
      <c r="AB207" s="80"/>
      <c r="AC207" s="80"/>
      <c r="AD207" s="80"/>
      <c r="AE207" s="80"/>
      <c r="AF207" s="80"/>
      <c r="AG207" s="73"/>
      <c r="AH207" s="76"/>
      <c r="AI207" s="76"/>
      <c r="AJ207" s="76"/>
      <c r="AK207" s="58"/>
      <c r="AL207" s="86"/>
      <c r="AM207" s="58"/>
    </row>
    <row r="208" spans="1:39" x14ac:dyDescent="0.2">
      <c r="A208" s="99"/>
      <c r="B208" s="113"/>
      <c r="C208" s="76"/>
      <c r="D208" s="77"/>
      <c r="E208" s="76"/>
      <c r="F208" s="73"/>
      <c r="G208" s="73"/>
      <c r="H208" s="75"/>
      <c r="I208" s="86"/>
      <c r="J208" s="85"/>
      <c r="K208" s="76"/>
      <c r="L208" s="76"/>
      <c r="M208" s="73"/>
      <c r="N208" s="77"/>
      <c r="O208" s="78"/>
      <c r="P208" s="79"/>
      <c r="Q208" s="76"/>
      <c r="R208" s="77"/>
      <c r="S208" s="76"/>
      <c r="T208" s="77"/>
      <c r="U208" s="77"/>
      <c r="V208" s="76"/>
      <c r="W208" s="79"/>
      <c r="X208" s="76"/>
      <c r="Y208" s="73"/>
      <c r="Z208" s="73"/>
      <c r="AA208" s="76"/>
      <c r="AB208" s="80"/>
      <c r="AC208" s="80"/>
      <c r="AD208" s="80"/>
      <c r="AE208" s="80"/>
      <c r="AF208" s="80"/>
      <c r="AG208" s="73"/>
      <c r="AH208" s="76"/>
      <c r="AI208" s="76"/>
      <c r="AJ208" s="76"/>
      <c r="AK208" s="58"/>
      <c r="AL208" s="86"/>
      <c r="AM208" s="58"/>
    </row>
    <row r="209" spans="1:38" x14ac:dyDescent="0.2">
      <c r="A209" s="99"/>
      <c r="B209" s="113"/>
      <c r="F209" s="83"/>
      <c r="G209" s="83"/>
      <c r="H209" s="83"/>
      <c r="I209" s="82"/>
      <c r="J209" s="84"/>
      <c r="K209" s="84"/>
      <c r="L209" s="83"/>
      <c r="M209" s="83"/>
      <c r="N209" s="84"/>
      <c r="O209" s="84"/>
      <c r="P209" s="83"/>
      <c r="Q209" s="83"/>
      <c r="R209" s="84"/>
      <c r="S209" s="84"/>
      <c r="T209" s="77"/>
      <c r="U209" s="77"/>
      <c r="V209" s="83"/>
      <c r="W209" s="83"/>
      <c r="X209" s="83"/>
      <c r="Y209" s="83"/>
      <c r="Z209" s="83"/>
      <c r="AA209" s="83"/>
      <c r="AB209" s="120"/>
      <c r="AC209" s="120"/>
      <c r="AD209" s="83"/>
      <c r="AE209" s="83"/>
      <c r="AF209" s="80"/>
      <c r="AG209" s="83"/>
      <c r="AH209" s="83"/>
      <c r="AI209" s="83"/>
      <c r="AJ209" s="83"/>
      <c r="AK209" s="83"/>
      <c r="AL209" s="120"/>
    </row>
    <row r="210" spans="1:38" x14ac:dyDescent="0.2">
      <c r="A210" s="99"/>
      <c r="B210" s="113"/>
      <c r="F210" s="83"/>
      <c r="G210" s="83"/>
      <c r="H210" s="83"/>
      <c r="I210" s="82"/>
      <c r="J210" s="84"/>
      <c r="K210" s="84"/>
      <c r="L210" s="83"/>
      <c r="M210" s="83"/>
      <c r="N210" s="84"/>
      <c r="O210" s="84"/>
      <c r="P210" s="83"/>
      <c r="Q210" s="83"/>
      <c r="R210" s="84"/>
      <c r="S210" s="84"/>
      <c r="T210" s="77"/>
      <c r="U210" s="77"/>
      <c r="V210" s="83"/>
      <c r="W210" s="83"/>
      <c r="X210" s="83"/>
      <c r="Y210" s="83"/>
      <c r="Z210" s="83"/>
      <c r="AA210" s="83"/>
      <c r="AB210" s="120"/>
      <c r="AC210" s="120"/>
      <c r="AD210" s="83"/>
      <c r="AE210" s="83"/>
      <c r="AF210" s="80"/>
      <c r="AG210" s="83"/>
      <c r="AH210" s="83"/>
      <c r="AI210" s="83"/>
      <c r="AJ210" s="83"/>
      <c r="AK210" s="83"/>
      <c r="AL210" s="120"/>
    </row>
    <row r="211" spans="1:38" x14ac:dyDescent="0.2">
      <c r="A211" s="99"/>
      <c r="B211" s="113"/>
      <c r="F211" s="83"/>
      <c r="G211" s="83"/>
      <c r="H211" s="83"/>
      <c r="I211" s="82"/>
      <c r="J211" s="84"/>
      <c r="K211" s="84"/>
      <c r="L211" s="83"/>
      <c r="M211" s="83"/>
      <c r="N211" s="84"/>
      <c r="O211" s="84"/>
      <c r="P211" s="83"/>
      <c r="Q211" s="83"/>
      <c r="R211" s="84"/>
      <c r="S211" s="84"/>
      <c r="T211" s="77"/>
      <c r="U211" s="77"/>
      <c r="V211" s="83"/>
      <c r="W211" s="83"/>
      <c r="X211" s="83"/>
      <c r="Y211" s="83"/>
      <c r="Z211" s="83"/>
      <c r="AA211" s="83"/>
      <c r="AB211" s="120"/>
      <c r="AC211" s="120"/>
      <c r="AD211" s="83"/>
      <c r="AE211" s="83"/>
      <c r="AF211" s="80"/>
      <c r="AG211" s="83"/>
      <c r="AH211" s="83"/>
      <c r="AI211" s="83"/>
      <c r="AJ211" s="83"/>
      <c r="AK211" s="83"/>
      <c r="AL211" s="120"/>
    </row>
    <row r="212" spans="1:38" x14ac:dyDescent="0.2">
      <c r="A212" s="99"/>
      <c r="B212" s="113"/>
      <c r="F212" s="83"/>
      <c r="G212" s="83"/>
      <c r="H212" s="83"/>
      <c r="I212" s="82"/>
      <c r="J212" s="84"/>
      <c r="K212" s="84"/>
      <c r="L212" s="83"/>
      <c r="M212" s="83"/>
      <c r="N212" s="84"/>
      <c r="O212" s="84"/>
      <c r="P212" s="83"/>
      <c r="Q212" s="83"/>
      <c r="R212" s="84"/>
      <c r="S212" s="84"/>
      <c r="T212" s="77"/>
      <c r="U212" s="77"/>
      <c r="V212" s="83"/>
      <c r="W212" s="83"/>
      <c r="X212" s="83"/>
      <c r="Y212" s="83"/>
      <c r="Z212" s="83"/>
      <c r="AA212" s="83"/>
      <c r="AB212" s="120"/>
      <c r="AC212" s="120"/>
      <c r="AD212" s="83"/>
      <c r="AE212" s="83"/>
      <c r="AF212" s="80"/>
      <c r="AG212" s="83"/>
      <c r="AH212" s="83"/>
      <c r="AI212" s="83"/>
      <c r="AJ212" s="83"/>
      <c r="AK212" s="83"/>
      <c r="AL212" s="120"/>
    </row>
    <row r="213" spans="1:38" x14ac:dyDescent="0.2">
      <c r="AA213" s="60"/>
      <c r="AB213" s="56"/>
      <c r="AC213" s="55"/>
      <c r="AD213" s="60"/>
    </row>
    <row r="214" spans="1:38" x14ac:dyDescent="0.2">
      <c r="AA214" s="60"/>
      <c r="AB214" s="56"/>
      <c r="AC214" s="55"/>
      <c r="AD214" s="60"/>
    </row>
    <row r="215" spans="1:38" x14ac:dyDescent="0.2">
      <c r="AA215" s="60"/>
      <c r="AB215" s="56"/>
      <c r="AC215" s="55"/>
      <c r="AD215" s="60"/>
    </row>
    <row r="216" spans="1:38" x14ac:dyDescent="0.2">
      <c r="AA216" s="60"/>
      <c r="AB216" s="56"/>
      <c r="AC216" s="55"/>
      <c r="AD216" s="60"/>
    </row>
    <row r="217" spans="1:38" x14ac:dyDescent="0.2">
      <c r="AA217" s="60"/>
      <c r="AB217" s="56"/>
      <c r="AC217" s="55"/>
      <c r="AD217" s="60"/>
    </row>
    <row r="218" spans="1:38" x14ac:dyDescent="0.2">
      <c r="AA218" s="60"/>
      <c r="AB218" s="56"/>
      <c r="AC218" s="55"/>
      <c r="AD218" s="60"/>
    </row>
    <row r="219" spans="1:38" x14ac:dyDescent="0.2">
      <c r="AA219" s="60"/>
      <c r="AB219" s="56"/>
      <c r="AC219" s="55"/>
      <c r="AD219" s="60"/>
    </row>
    <row r="220" spans="1:38" x14ac:dyDescent="0.2">
      <c r="AA220" s="60"/>
      <c r="AB220" s="56"/>
      <c r="AC220" s="55"/>
      <c r="AD220" s="60"/>
    </row>
    <row r="221" spans="1:38" x14ac:dyDescent="0.2">
      <c r="AA221" s="60"/>
      <c r="AB221" s="56"/>
      <c r="AC221" s="55"/>
      <c r="AD221" s="60"/>
    </row>
    <row r="222" spans="1:38" x14ac:dyDescent="0.2">
      <c r="AA222" s="60"/>
      <c r="AB222" s="56"/>
      <c r="AC222" s="55"/>
      <c r="AD222" s="60"/>
    </row>
    <row r="223" spans="1:38" x14ac:dyDescent="0.2">
      <c r="AA223" s="60"/>
      <c r="AB223" s="56"/>
      <c r="AC223" s="55"/>
      <c r="AD223" s="60"/>
    </row>
    <row r="224" spans="1:38" x14ac:dyDescent="0.2">
      <c r="AA224" s="60"/>
      <c r="AB224" s="56"/>
      <c r="AC224" s="55"/>
      <c r="AD224" s="60"/>
    </row>
    <row r="225" spans="27:30" x14ac:dyDescent="0.2">
      <c r="AA225" s="60"/>
      <c r="AB225" s="56"/>
      <c r="AC225" s="55"/>
      <c r="AD225" s="60"/>
    </row>
    <row r="226" spans="27:30" x14ac:dyDescent="0.2">
      <c r="AA226" s="60"/>
      <c r="AB226" s="60"/>
      <c r="AC226" s="60"/>
      <c r="AD226" s="60"/>
    </row>
  </sheetData>
  <mergeCells count="11">
    <mergeCell ref="C1:D1"/>
    <mergeCell ref="E1:F1"/>
    <mergeCell ref="G1:H1"/>
    <mergeCell ref="I1:K1"/>
    <mergeCell ref="L1:M1"/>
    <mergeCell ref="AG1:AI1"/>
    <mergeCell ref="P1:Q1"/>
    <mergeCell ref="V1:X1"/>
    <mergeCell ref="Z1:AA1"/>
    <mergeCell ref="AB1:AC1"/>
    <mergeCell ref="AD1:AE1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Deutsch</vt:lpstr>
      <vt:lpstr>Französisch</vt:lpstr>
      <vt:lpstr>Italienisch</vt:lpstr>
      <vt:lpstr>Datenquelle</vt:lpstr>
      <vt:lpstr>Tabelle1</vt:lpstr>
      <vt:lpstr>Datenquelle!Druckbereich</vt:lpstr>
    </vt:vector>
  </TitlesOfParts>
  <Company>Stiebel Eltron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Elektrisches Anschlussgesuch</dc:title>
  <dc:creator>Adelmann, Nils</dc:creator>
  <cp:lastModifiedBy>Prediger, Waldemar</cp:lastModifiedBy>
  <cp:lastPrinted>2020-11-01T21:30:42Z</cp:lastPrinted>
  <dcterms:created xsi:type="dcterms:W3CDTF">2010-07-21T12:24:23Z</dcterms:created>
  <dcterms:modified xsi:type="dcterms:W3CDTF">2023-08-28T12:59:22Z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78f0de-7455-48b1-94b1-e40d100647ac_Enabled">
    <vt:lpwstr>true</vt:lpwstr>
  </property>
  <property fmtid="{D5CDD505-2E9C-101B-9397-08002B2CF9AE}" pid="3" name="MSIP_Label_a778f0de-7455-48b1-94b1-e40d100647ac_SetDate">
    <vt:lpwstr>2023-08-09T08:40:06Z</vt:lpwstr>
  </property>
  <property fmtid="{D5CDD505-2E9C-101B-9397-08002B2CF9AE}" pid="4" name="MSIP_Label_a778f0de-7455-48b1-94b1-e40d100647ac_Method">
    <vt:lpwstr>Standard</vt:lpwstr>
  </property>
  <property fmtid="{D5CDD505-2E9C-101B-9397-08002B2CF9AE}" pid="5" name="MSIP_Label_a778f0de-7455-48b1-94b1-e40d100647ac_Name">
    <vt:lpwstr>Internal - All company</vt:lpwstr>
  </property>
  <property fmtid="{D5CDD505-2E9C-101B-9397-08002B2CF9AE}" pid="6" name="MSIP_Label_a778f0de-7455-48b1-94b1-e40d100647ac_SiteId">
    <vt:lpwstr>420c935a-f900-4995-aeb1-9af57e8e12fc</vt:lpwstr>
  </property>
  <property fmtid="{D5CDD505-2E9C-101B-9397-08002B2CF9AE}" pid="7" name="MSIP_Label_a778f0de-7455-48b1-94b1-e40d100647ac_ActionId">
    <vt:lpwstr>234a0214-d102-41ac-92e7-0a37fc5eb961</vt:lpwstr>
  </property>
  <property fmtid="{D5CDD505-2E9C-101B-9397-08002B2CF9AE}" pid="8" name="MSIP_Label_a778f0de-7455-48b1-94b1-e40d100647ac_ContentBits">
    <vt:lpwstr>0</vt:lpwstr>
  </property>
</Properties>
</file>